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ullSE\"/>
    </mc:Choice>
  </mc:AlternateContent>
  <bookViews>
    <workbookView xWindow="-1800" yWindow="270" windowWidth="11430" windowHeight="3180"/>
  </bookViews>
  <sheets>
    <sheet name="TPL scoring" sheetId="8" r:id="rId1"/>
  </sheets>
  <definedNames>
    <definedName name="Attractive_C2" localSheetId="0">'TPL scoring'!$J$34</definedName>
    <definedName name="Attractive_C2">#REF!</definedName>
    <definedName name="Available" localSheetId="0">'TPL scoring'!$J$31</definedName>
    <definedName name="Available">#REF!</definedName>
    <definedName name="Beneficial_C4" localSheetId="0">'TPL scoring'!$J$51</definedName>
    <definedName name="Beneficial_C4">#REF!</definedName>
    <definedName name="CAPEX" localSheetId="0">'TPL scoring'!$J$20</definedName>
    <definedName name="CAPEX">#REF!</definedName>
    <definedName name="CostEffectiveness" localSheetId="0">'TPL scoring'!$H$19</definedName>
    <definedName name="CostEffectiveness">#REF!</definedName>
    <definedName name="Generate" localSheetId="0">'TPL scoring'!$J$28</definedName>
    <definedName name="Generate">#REF!</definedName>
    <definedName name="Global_C7" localSheetId="0">'TPL scoring'!$E$60</definedName>
    <definedName name="Global_C7">#REF!</definedName>
    <definedName name="Grid_C3" localSheetId="0">'TPL scoring'!$J$46</definedName>
    <definedName name="Grid_C3">#REF!</definedName>
    <definedName name="Market_C1" localSheetId="0">'TPL scoring'!$J$19</definedName>
    <definedName name="Market_C1">#REF!</definedName>
    <definedName name="OPEX" localSheetId="0">'TPL scoring'!$J$25</definedName>
    <definedName name="OPEX">#REF!</definedName>
    <definedName name="Permit_C5" localSheetId="0">'TPL scoring'!$J$56</definedName>
    <definedName name="Permit_C5">#REF!</definedName>
    <definedName name="Safety_C6" localSheetId="0">'TPL scoring'!$E$59</definedName>
    <definedName name="Safety_C6">#REF!</definedName>
  </definedNames>
  <calcPr calcId="162913"/>
</workbook>
</file>

<file path=xl/calcChain.xml><?xml version="1.0" encoding="utf-8"?>
<calcChain xmlns="http://schemas.openxmlformats.org/spreadsheetml/2006/main">
  <c r="J56" i="8" l="1"/>
  <c r="H49" i="8"/>
  <c r="H48" i="8"/>
  <c r="H47" i="8"/>
  <c r="J28" i="8" l="1"/>
  <c r="J40" i="8"/>
  <c r="J35" i="8"/>
  <c r="K57" i="8" l="1"/>
  <c r="K44" i="8"/>
  <c r="I49" i="8"/>
  <c r="K49" i="8"/>
  <c r="L49" i="8"/>
  <c r="L44" i="8"/>
  <c r="K47" i="8" l="1"/>
  <c r="L47" i="8"/>
  <c r="I47" i="8"/>
  <c r="K58" i="8" l="1"/>
  <c r="K59" i="8"/>
  <c r="K15" i="8" s="1"/>
  <c r="F15" i="8" s="1"/>
  <c r="K60" i="8"/>
  <c r="K16" i="8" s="1"/>
  <c r="F16" i="8" s="1"/>
  <c r="K53" i="8"/>
  <c r="K54" i="8"/>
  <c r="K55" i="8"/>
  <c r="K52" i="8"/>
  <c r="K50" i="8"/>
  <c r="K48" i="8"/>
  <c r="K42" i="8"/>
  <c r="K43" i="8"/>
  <c r="K45" i="8"/>
  <c r="K41" i="8"/>
  <c r="K37" i="8"/>
  <c r="K38" i="8"/>
  <c r="K39" i="8"/>
  <c r="K36" i="8"/>
  <c r="K33" i="8"/>
  <c r="K32" i="8"/>
  <c r="K30" i="8"/>
  <c r="K29" i="8"/>
  <c r="K27" i="8"/>
  <c r="K26" i="8"/>
  <c r="K22" i="8"/>
  <c r="K23" i="8"/>
  <c r="K24" i="8"/>
  <c r="K21" i="8"/>
  <c r="J60" i="8"/>
  <c r="E16" i="8" s="1"/>
  <c r="J59" i="8"/>
  <c r="E15" i="8" s="1"/>
  <c r="K11" i="8" l="1"/>
  <c r="K5" i="8"/>
  <c r="F5" i="8" s="1"/>
  <c r="K6" i="8"/>
  <c r="F6" i="8" s="1"/>
  <c r="K8" i="8"/>
  <c r="F8" i="8" s="1"/>
  <c r="K13" i="8"/>
  <c r="F13" i="8" s="1"/>
  <c r="K7" i="8"/>
  <c r="F7" i="8" s="1"/>
  <c r="F11" i="8"/>
  <c r="K12" i="8"/>
  <c r="F12" i="8" s="1"/>
  <c r="K14" i="8"/>
  <c r="F14" i="8" s="1"/>
  <c r="K10" i="8"/>
  <c r="F10" i="8" s="1"/>
  <c r="K3" i="8" l="1"/>
  <c r="F3" i="8" s="1"/>
  <c r="E11" i="8"/>
  <c r="E14" i="8"/>
  <c r="H22" i="8"/>
  <c r="H23" i="8"/>
  <c r="H24" i="8"/>
  <c r="H21" i="8"/>
  <c r="H27" i="8"/>
  <c r="H26" i="8"/>
  <c r="J25" i="8" s="1"/>
  <c r="E7" i="8"/>
  <c r="H33" i="8"/>
  <c r="I33" i="8" s="1"/>
  <c r="H32" i="8"/>
  <c r="I32" i="8" s="1"/>
  <c r="J31" i="8" s="1"/>
  <c r="L21" i="8"/>
  <c r="L22" i="8"/>
  <c r="L23" i="8"/>
  <c r="L24" i="8"/>
  <c r="L26" i="8"/>
  <c r="L27" i="8"/>
  <c r="L29" i="8"/>
  <c r="L30" i="8"/>
  <c r="L32" i="8"/>
  <c r="L33" i="8"/>
  <c r="L36" i="8"/>
  <c r="L37" i="8"/>
  <c r="L38" i="8"/>
  <c r="L39" i="8"/>
  <c r="L41" i="8"/>
  <c r="L42" i="8"/>
  <c r="L43" i="8"/>
  <c r="L45" i="8"/>
  <c r="L48" i="8"/>
  <c r="L50" i="8"/>
  <c r="L52" i="8"/>
  <c r="L53" i="8"/>
  <c r="L54" i="8"/>
  <c r="L55" i="8"/>
  <c r="L57" i="8"/>
  <c r="L58" i="8"/>
  <c r="L59" i="8"/>
  <c r="L60" i="8"/>
  <c r="I48" i="8"/>
  <c r="J46" i="8" s="1"/>
  <c r="H53" i="8"/>
  <c r="I53" i="8" s="1"/>
  <c r="H54" i="8"/>
  <c r="I54" i="8" s="1"/>
  <c r="H55" i="8"/>
  <c r="I55" i="8" s="1"/>
  <c r="H52" i="8"/>
  <c r="J20" i="8" l="1"/>
  <c r="E12" i="8"/>
  <c r="E10" i="8"/>
  <c r="J34" i="8"/>
  <c r="E9" i="8" s="1"/>
  <c r="E6" i="8"/>
  <c r="E8" i="8"/>
  <c r="I52" i="8"/>
  <c r="J51" i="8" s="1"/>
  <c r="E13" i="8" s="1"/>
  <c r="E5" i="8" l="1"/>
  <c r="J19" i="8"/>
  <c r="E4" i="8" s="1"/>
  <c r="E3" i="8" l="1"/>
</calcChain>
</file>

<file path=xl/sharedStrings.xml><?xml version="1.0" encoding="utf-8"?>
<sst xmlns="http://schemas.openxmlformats.org/spreadsheetml/2006/main" count="159" uniqueCount="113">
  <si>
    <t>Be environmentally acceptable</t>
  </si>
  <si>
    <t>Have as low CAPEX as possible</t>
  </si>
  <si>
    <t>Be acceptable w.r.t safety</t>
  </si>
  <si>
    <t>Be reliable for grid operations</t>
  </si>
  <si>
    <t>Be beneficial to society</t>
  </si>
  <si>
    <t>Be acceptable for permitting and certification</t>
  </si>
  <si>
    <t>Have market competitive cost of energy</t>
  </si>
  <si>
    <t>Have as low an OPEX as possible</t>
  </si>
  <si>
    <t>Be able to generate large amount of electricity from wave energy</t>
  </si>
  <si>
    <t>Have high availability</t>
  </si>
  <si>
    <t>Be useful to the grid</t>
  </si>
  <si>
    <t>Be beneficial to local communities</t>
  </si>
  <si>
    <t>Be a low polluting energy source</t>
  </si>
  <si>
    <t>Be acceptable to other users of the area</t>
  </si>
  <si>
    <t>Be grid compliant</t>
  </si>
  <si>
    <t>Be a low cost design</t>
  </si>
  <si>
    <t>Be manufacturable at low cost</t>
  </si>
  <si>
    <t>Have high energy conversion efficiency of extracted energy to electrical energy</t>
  </si>
  <si>
    <t>Be able to avoid and survive to collisions (ships, other marine users, mammals)</t>
  </si>
  <si>
    <t>Be survivable</t>
  </si>
  <si>
    <t>Be deployable globally</t>
  </si>
  <si>
    <t>Absorb large amounts of wave energy</t>
  </si>
  <si>
    <t>Threshold</t>
  </si>
  <si>
    <t>Be able to survive extreme loads/responses (can be caused by extreme weather conditions or high power operational conditions)</t>
  </si>
  <si>
    <t xml:space="preserve">Be able to cope with grid failures, grid loss or grid interruption (black start capability);  coupling grid loss with a communication loss </t>
  </si>
  <si>
    <t>Be inexpensive to install</t>
  </si>
  <si>
    <t>C1</t>
  </si>
  <si>
    <t>C1.1</t>
  </si>
  <si>
    <t>C1.2</t>
  </si>
  <si>
    <t>C1.3</t>
  </si>
  <si>
    <t>C1.3.1</t>
  </si>
  <si>
    <t>C1.3.2</t>
  </si>
  <si>
    <t>C1.4</t>
  </si>
  <si>
    <t>C1.4.1</t>
  </si>
  <si>
    <t>C1.4.2</t>
  </si>
  <si>
    <t>C2</t>
  </si>
  <si>
    <t>C2.1</t>
  </si>
  <si>
    <t>C2.2</t>
  </si>
  <si>
    <t>C2.2.1</t>
  </si>
  <si>
    <t>C2.2.2</t>
  </si>
  <si>
    <t>C2.2.3</t>
  </si>
  <si>
    <t>C2.2.4</t>
  </si>
  <si>
    <t>C3</t>
  </si>
  <si>
    <t>C3.2</t>
  </si>
  <si>
    <t>C3.3</t>
  </si>
  <si>
    <t>C4</t>
  </si>
  <si>
    <t>C4.1</t>
  </si>
  <si>
    <t>C4.2</t>
  </si>
  <si>
    <t>C4.3</t>
  </si>
  <si>
    <t>C4.4</t>
  </si>
  <si>
    <t>C5</t>
  </si>
  <si>
    <t>C5.1</t>
  </si>
  <si>
    <t>C5.2</t>
  </si>
  <si>
    <t>C6</t>
  </si>
  <si>
    <t>C7</t>
  </si>
  <si>
    <t>weight</t>
  </si>
  <si>
    <t>C1.1.1</t>
  </si>
  <si>
    <t>C1.1.2</t>
  </si>
  <si>
    <t>C1.1.3</t>
  </si>
  <si>
    <t>C1.1.4</t>
  </si>
  <si>
    <t>C1.2.1</t>
  </si>
  <si>
    <t>C1.2.2</t>
  </si>
  <si>
    <t>Provide a secure investment opportunity</t>
  </si>
  <si>
    <t>C2.1.1</t>
  </si>
  <si>
    <t>C2.1.2</t>
  </si>
  <si>
    <t>C2.1.3</t>
  </si>
  <si>
    <t>C2.1.4</t>
  </si>
  <si>
    <t>Be low risk under design conditions</t>
  </si>
  <si>
    <t>Note: C5 is scored as a geometric mean. Each input is equally important.</t>
  </si>
  <si>
    <t>Note: C4 is scored as a weighted average (arithmetic mean) of its inputs. Weights are shown.</t>
  </si>
  <si>
    <t>Note: C2 is scored as the geometric mean of its inputs. Each input is equally important.</t>
  </si>
  <si>
    <t>relative weight</t>
  </si>
  <si>
    <t>threshold</t>
  </si>
  <si>
    <t>Note: C1.3 is scored as the product of the inputs. Each input is equally important.</t>
  </si>
  <si>
    <t>Note: C1.4 is scored as the weighted average (arithmetic mean) of its inputs. Weights are shown.</t>
  </si>
  <si>
    <t>Technology Performance Level:</t>
  </si>
  <si>
    <t>contrib'</t>
  </si>
  <si>
    <t>Capability</t>
  </si>
  <si>
    <t>Input Score</t>
  </si>
  <si>
    <t>Group Score</t>
  </si>
  <si>
    <t>Notes:</t>
  </si>
  <si>
    <t>Summary:</t>
  </si>
  <si>
    <t>Note: C1 is scored as the geometric mean of: 1/total cost, generation, availability. With equal weighting to each. CAPEX:OPEX weighting within 'total cost' is 70:30.</t>
  </si>
  <si>
    <t>Note: C1.1 is scored as a weighted sum of the "value for money" scores. Weights are shown.</t>
  </si>
  <si>
    <t>Note: C1.2 is scored as a weighted sum of the "value for money" scores. Weights are shown.</t>
  </si>
  <si>
    <t xml:space="preserve">Be reliable (cost of maintenance) </t>
  </si>
  <si>
    <t>contrib.'</t>
  </si>
  <si>
    <t>Note: C3 is scored as a weighted average (arithmetic mean) of its inputs. Weights are shown.</t>
  </si>
  <si>
    <t>C3.1</t>
  </si>
  <si>
    <t>Be forecastable</t>
  </si>
  <si>
    <t>Have low uncertainty on cost and revenues</t>
  </si>
  <si>
    <t>Note: C2.1 is calculated to reflect the impact of the inputs on cost of energy. CAPEX:OPEX weighting is 70:30</t>
  </si>
  <si>
    <t>Note: C2.2 is scored as the product of its inputs. Each input is equally important.</t>
  </si>
  <si>
    <t>Be survivable in temporary conditions including installation (&amp; tow-out, if applicable) and maintenance</t>
  </si>
  <si>
    <t>C2.2.5</t>
  </si>
  <si>
    <t>Have robust fatigue characteristics</t>
  </si>
  <si>
    <t>Have high correlation of power production to demand</t>
  </si>
  <si>
    <t>C3.4</t>
  </si>
  <si>
    <t>Be a low greenhouse gas (GHG) emission energy source</t>
  </si>
  <si>
    <t>Have minimal impact on taxpayers</t>
  </si>
  <si>
    <t>Be acceptable with respect to safety</t>
  </si>
  <si>
    <t>Be inexpensive to transport (excluding install)</t>
  </si>
  <si>
    <t>Be durable over the lifetime of the farm</t>
  </si>
  <si>
    <t>Be reliable</t>
  </si>
  <si>
    <t>Low uncertainty on OPEX</t>
  </si>
  <si>
    <t>Low uncertainty on availability</t>
  </si>
  <si>
    <t>Low uncertainty on energy production</t>
  </si>
  <si>
    <t>Low uncertainty on CAPEX</t>
  </si>
  <si>
    <t>Note 2: The weights are subject to revision in future versions.</t>
  </si>
  <si>
    <t>TPL Scoring Tool Version 2.02 -- Published April, 2017</t>
  </si>
  <si>
    <t>Note 1: Version 2.01 was published - June, 2016. [SAND2016-8624 O]</t>
  </si>
  <si>
    <t>Sandia National Laboratories is a multi-mission laboratory managed and operated by Sandia Corporation, a wholly owned subsidiary of Lockheed Martin Corporation, for the U.S. Department of Energy's National Nuclear Security Administration under contract DE-AC04-94AL85000.</t>
  </si>
  <si>
    <t>SAND2017-4472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</si>
</sst>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"/>
    <numFmt numFmtId="165" formatCode="0.0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2"/>
      <color indexed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8FFF"/>
        <bgColor indexed="64"/>
      </patternFill>
    </fill>
    <fill>
      <patternFill patternType="solid">
        <fgColor theme="0"/>
        <bgColor indexed="64"/>
      </patternFill>
    </fill>
  </fills>
  <borders count="1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81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8" fillId="0" borderId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6" fillId="20" borderId="14" applyNumberFormat="0" applyAlignment="0" applyProtection="0"/>
    <xf numFmtId="0" fontId="8" fillId="21" borderId="15" applyNumberFormat="0" applyFont="0" applyAlignment="0" applyProtection="0"/>
    <xf numFmtId="0" fontId="9" fillId="7" borderId="14" applyNumberFormat="0" applyAlignment="0" applyProtection="0"/>
    <xf numFmtId="0" fontId="13" fillId="20" borderId="16" applyNumberFormat="0" applyAlignment="0" applyProtection="0"/>
    <xf numFmtId="0" fontId="19" fillId="0" borderId="17" applyNumberFormat="0" applyFill="0" applyAlignment="0" applyProtection="0"/>
    <xf numFmtId="0" fontId="9" fillId="7" borderId="24" applyNumberFormat="0" applyAlignment="0" applyProtection="0"/>
    <xf numFmtId="0" fontId="8" fillId="21" borderId="25" applyNumberFormat="0" applyFont="0" applyAlignment="0" applyProtection="0"/>
    <xf numFmtId="0" fontId="6" fillId="20" borderId="24" applyNumberFormat="0" applyAlignment="0" applyProtection="0"/>
    <xf numFmtId="0" fontId="9" fillId="7" borderId="36" applyNumberFormat="0" applyAlignment="0" applyProtection="0"/>
    <xf numFmtId="0" fontId="8" fillId="21" borderId="37" applyNumberFormat="0" applyFont="0" applyAlignment="0" applyProtection="0"/>
    <xf numFmtId="0" fontId="6" fillId="20" borderId="36" applyNumberFormat="0" applyAlignment="0" applyProtection="0"/>
    <xf numFmtId="0" fontId="6" fillId="20" borderId="20" applyNumberFormat="0" applyAlignment="0" applyProtection="0"/>
    <xf numFmtId="0" fontId="8" fillId="21" borderId="21" applyNumberFormat="0" applyFont="0" applyAlignment="0" applyProtection="0"/>
    <xf numFmtId="0" fontId="9" fillId="7" borderId="20" applyNumberFormat="0" applyAlignment="0" applyProtection="0"/>
    <xf numFmtId="0" fontId="13" fillId="20" borderId="22" applyNumberFormat="0" applyAlignment="0" applyProtection="0"/>
    <xf numFmtId="0" fontId="6" fillId="20" borderId="32" applyNumberFormat="0" applyAlignment="0" applyProtection="0"/>
    <xf numFmtId="0" fontId="8" fillId="21" borderId="33" applyNumberFormat="0" applyFont="0" applyAlignment="0" applyProtection="0"/>
    <xf numFmtId="0" fontId="9" fillId="7" borderId="32" applyNumberFormat="0" applyAlignment="0" applyProtection="0"/>
    <xf numFmtId="0" fontId="19" fillId="0" borderId="23" applyNumberFormat="0" applyFill="0" applyAlignment="0" applyProtection="0"/>
    <xf numFmtId="0" fontId="6" fillId="20" borderId="20" applyNumberFormat="0" applyAlignment="0" applyProtection="0"/>
    <xf numFmtId="0" fontId="8" fillId="21" borderId="21" applyNumberFormat="0" applyFont="0" applyAlignment="0" applyProtection="0"/>
    <xf numFmtId="0" fontId="9" fillId="7" borderId="20" applyNumberFormat="0" applyAlignment="0" applyProtection="0"/>
    <xf numFmtId="0" fontId="13" fillId="20" borderId="22" applyNumberFormat="0" applyAlignment="0" applyProtection="0"/>
    <xf numFmtId="0" fontId="19" fillId="0" borderId="23" applyNumberFormat="0" applyFill="0" applyAlignment="0" applyProtection="0"/>
    <xf numFmtId="0" fontId="13" fillId="20" borderId="26" applyNumberFormat="0" applyAlignment="0" applyProtection="0"/>
    <xf numFmtId="0" fontId="13" fillId="20" borderId="38" applyNumberFormat="0" applyAlignment="0" applyProtection="0"/>
    <xf numFmtId="0" fontId="13" fillId="20" borderId="46" applyNumberFormat="0" applyAlignment="0" applyProtection="0"/>
    <xf numFmtId="0" fontId="19" fillId="0" borderId="27" applyNumberFormat="0" applyFill="0" applyAlignment="0" applyProtection="0"/>
    <xf numFmtId="0" fontId="6" fillId="20" borderId="28" applyNumberFormat="0" applyAlignment="0" applyProtection="0"/>
    <xf numFmtId="0" fontId="8" fillId="21" borderId="29" applyNumberFormat="0" applyFont="0" applyAlignment="0" applyProtection="0"/>
    <xf numFmtId="0" fontId="9" fillId="7" borderId="28" applyNumberFormat="0" applyAlignment="0" applyProtection="0"/>
    <xf numFmtId="0" fontId="13" fillId="20" borderId="30" applyNumberFormat="0" applyAlignment="0" applyProtection="0"/>
    <xf numFmtId="0" fontId="19" fillId="0" borderId="31" applyNumberFormat="0" applyFill="0" applyAlignment="0" applyProtection="0"/>
    <xf numFmtId="0" fontId="6" fillId="20" borderId="44" applyNumberFormat="0" applyAlignment="0" applyProtection="0"/>
    <xf numFmtId="0" fontId="13" fillId="20" borderId="34" applyNumberFormat="0" applyAlignment="0" applyProtection="0"/>
    <xf numFmtId="0" fontId="8" fillId="21" borderId="45" applyNumberFormat="0" applyFont="0" applyAlignment="0" applyProtection="0"/>
    <xf numFmtId="0" fontId="9" fillId="7" borderId="44" applyNumberFormat="0" applyAlignment="0" applyProtection="0"/>
    <xf numFmtId="0" fontId="19" fillId="0" borderId="35" applyNumberFormat="0" applyFill="0" applyAlignment="0" applyProtection="0"/>
    <xf numFmtId="0" fontId="6" fillId="20" borderId="32" applyNumberFormat="0" applyAlignment="0" applyProtection="0"/>
    <xf numFmtId="0" fontId="8" fillId="21" borderId="33" applyNumberFormat="0" applyFont="0" applyAlignment="0" applyProtection="0"/>
    <xf numFmtId="0" fontId="9" fillId="7" borderId="32" applyNumberFormat="0" applyAlignment="0" applyProtection="0"/>
    <xf numFmtId="0" fontId="13" fillId="20" borderId="34" applyNumberFormat="0" applyAlignment="0" applyProtection="0"/>
    <xf numFmtId="0" fontId="19" fillId="0" borderId="35" applyNumberFormat="0" applyFill="0" applyAlignment="0" applyProtection="0"/>
    <xf numFmtId="0" fontId="19" fillId="0" borderId="39" applyNumberFormat="0" applyFill="0" applyAlignment="0" applyProtection="0"/>
    <xf numFmtId="0" fontId="6" fillId="20" borderId="40" applyNumberFormat="0" applyAlignment="0" applyProtection="0"/>
    <xf numFmtId="0" fontId="8" fillId="21" borderId="41" applyNumberFormat="0" applyFont="0" applyAlignment="0" applyProtection="0"/>
    <xf numFmtId="0" fontId="9" fillId="7" borderId="40" applyNumberFormat="0" applyAlignment="0" applyProtection="0"/>
    <xf numFmtId="0" fontId="13" fillId="20" borderId="42" applyNumberFormat="0" applyAlignment="0" applyProtection="0"/>
    <xf numFmtId="0" fontId="19" fillId="0" borderId="43" applyNumberFormat="0" applyFill="0" applyAlignment="0" applyProtection="0"/>
    <xf numFmtId="0" fontId="19" fillId="0" borderId="47" applyNumberFormat="0" applyFill="0" applyAlignment="0" applyProtection="0"/>
    <xf numFmtId="0" fontId="6" fillId="20" borderId="48" applyNumberFormat="0" applyAlignment="0" applyProtection="0"/>
    <xf numFmtId="0" fontId="8" fillId="21" borderId="49" applyNumberFormat="0" applyFont="0" applyAlignment="0" applyProtection="0"/>
    <xf numFmtId="0" fontId="9" fillId="7" borderId="48" applyNumberFormat="0" applyAlignment="0" applyProtection="0"/>
    <xf numFmtId="0" fontId="13" fillId="20" borderId="50" applyNumberFormat="0" applyAlignment="0" applyProtection="0"/>
    <xf numFmtId="0" fontId="19" fillId="0" borderId="51" applyNumberFormat="0" applyFill="0" applyAlignment="0" applyProtection="0"/>
    <xf numFmtId="0" fontId="9" fillId="7" borderId="68" applyNumberFormat="0" applyAlignment="0" applyProtection="0"/>
    <xf numFmtId="0" fontId="13" fillId="20" borderId="58" applyNumberFormat="0" applyAlignment="0" applyProtection="0"/>
    <xf numFmtId="0" fontId="8" fillId="21" borderId="69" applyNumberFormat="0" applyFont="0" applyAlignment="0" applyProtection="0"/>
    <xf numFmtId="0" fontId="9" fillId="7" borderId="76" applyNumberFormat="0" applyAlignment="0" applyProtection="0"/>
    <xf numFmtId="0" fontId="13" fillId="20" borderId="70" applyNumberFormat="0" applyAlignment="0" applyProtection="0"/>
    <xf numFmtId="0" fontId="9" fillId="7" borderId="56" applyNumberFormat="0" applyAlignment="0" applyProtection="0"/>
    <xf numFmtId="0" fontId="8" fillId="21" borderId="57" applyNumberFormat="0" applyFont="0" applyAlignment="0" applyProtection="0"/>
    <xf numFmtId="0" fontId="8" fillId="21" borderId="77" applyNumberFormat="0" applyFont="0" applyAlignment="0" applyProtection="0"/>
    <xf numFmtId="0" fontId="6" fillId="20" borderId="56" applyNumberFormat="0" applyAlignment="0" applyProtection="0"/>
    <xf numFmtId="0" fontId="6" fillId="20" borderId="48" applyNumberFormat="0" applyAlignment="0" applyProtection="0"/>
    <xf numFmtId="0" fontId="8" fillId="21" borderId="73" applyNumberFormat="0" applyFont="0" applyAlignment="0" applyProtection="0"/>
    <xf numFmtId="0" fontId="8" fillId="21" borderId="49" applyNumberFormat="0" applyFont="0" applyAlignment="0" applyProtection="0"/>
    <xf numFmtId="0" fontId="9" fillId="7" borderId="48" applyNumberFormat="0" applyAlignment="0" applyProtection="0"/>
    <xf numFmtId="0" fontId="13" fillId="20" borderId="62" applyNumberFormat="0" applyAlignment="0" applyProtection="0"/>
    <xf numFmtId="0" fontId="9" fillId="7" borderId="72" applyNumberFormat="0" applyAlignment="0" applyProtection="0"/>
    <xf numFmtId="0" fontId="8" fillId="21" borderId="61" applyNumberFormat="0" applyFont="0" applyAlignment="0" applyProtection="0"/>
    <xf numFmtId="0" fontId="13" fillId="20" borderId="50" applyNumberFormat="0" applyAlignment="0" applyProtection="0"/>
    <xf numFmtId="0" fontId="9" fillId="7" borderId="60" applyNumberFormat="0" applyAlignment="0" applyProtection="0"/>
    <xf numFmtId="0" fontId="13" fillId="20" borderId="74" applyNumberFormat="0" applyAlignment="0" applyProtection="0"/>
    <xf numFmtId="0" fontId="19" fillId="0" borderId="51" applyNumberFormat="0" applyFill="0" applyAlignment="0" applyProtection="0"/>
    <xf numFmtId="0" fontId="6" fillId="20" borderId="60" applyNumberFormat="0" applyAlignment="0" applyProtection="0"/>
    <xf numFmtId="0" fontId="6" fillId="20" borderId="52" applyNumberFormat="0" applyAlignment="0" applyProtection="0"/>
    <xf numFmtId="0" fontId="8" fillId="21" borderId="53" applyNumberFormat="0" applyFont="0" applyAlignment="0" applyProtection="0"/>
    <xf numFmtId="0" fontId="9" fillId="7" borderId="52" applyNumberFormat="0" applyAlignment="0" applyProtection="0"/>
    <xf numFmtId="0" fontId="13" fillId="20" borderId="54" applyNumberFormat="0" applyAlignment="0" applyProtection="0"/>
    <xf numFmtId="0" fontId="19" fillId="0" borderId="55" applyNumberFormat="0" applyFill="0" applyAlignment="0" applyProtection="0"/>
    <xf numFmtId="0" fontId="13" fillId="20" borderId="80" applyNumberFormat="0" applyAlignment="0" applyProtection="0"/>
    <xf numFmtId="0" fontId="19" fillId="0" borderId="59" applyNumberFormat="0" applyFill="0" applyAlignment="0" applyProtection="0"/>
    <xf numFmtId="0" fontId="6" fillId="20" borderId="68" applyNumberFormat="0" applyAlignment="0" applyProtection="0"/>
    <xf numFmtId="0" fontId="6" fillId="20" borderId="56" applyNumberFormat="0" applyAlignment="0" applyProtection="0"/>
    <xf numFmtId="0" fontId="8" fillId="21" borderId="57" applyNumberFormat="0" applyFont="0" applyAlignment="0" applyProtection="0"/>
    <xf numFmtId="0" fontId="9" fillId="7" borderId="56" applyNumberFormat="0" applyAlignment="0" applyProtection="0"/>
    <xf numFmtId="0" fontId="13" fillId="20" borderId="58" applyNumberFormat="0" applyAlignment="0" applyProtection="0"/>
    <xf numFmtId="0" fontId="19" fillId="0" borderId="59" applyNumberFormat="0" applyFill="0" applyAlignment="0" applyProtection="0"/>
    <xf numFmtId="0" fontId="19" fillId="0" borderId="63" applyNumberFormat="0" applyFill="0" applyAlignment="0" applyProtection="0"/>
    <xf numFmtId="0" fontId="6" fillId="20" borderId="72" applyNumberFormat="0" applyAlignment="0" applyProtection="0"/>
    <xf numFmtId="0" fontId="6" fillId="20" borderId="64" applyNumberFormat="0" applyAlignment="0" applyProtection="0"/>
    <xf numFmtId="0" fontId="8" fillId="21" borderId="65" applyNumberFormat="0" applyFont="0" applyAlignment="0" applyProtection="0"/>
    <xf numFmtId="0" fontId="9" fillId="7" borderId="64" applyNumberFormat="0" applyAlignment="0" applyProtection="0"/>
    <xf numFmtId="0" fontId="13" fillId="20" borderId="66" applyNumberFormat="0" applyAlignment="0" applyProtection="0"/>
    <xf numFmtId="0" fontId="19" fillId="0" borderId="67" applyNumberFormat="0" applyFill="0" applyAlignment="0" applyProtection="0"/>
    <xf numFmtId="0" fontId="19" fillId="0" borderId="71" applyNumberFormat="0" applyFill="0" applyAlignment="0" applyProtection="0"/>
    <xf numFmtId="0" fontId="6" fillId="20" borderId="76" applyNumberFormat="0" applyAlignment="0" applyProtection="0"/>
    <xf numFmtId="0" fontId="6" fillId="20" borderId="68" applyNumberFormat="0" applyAlignment="0" applyProtection="0"/>
    <xf numFmtId="0" fontId="8" fillId="21" borderId="69" applyNumberFormat="0" applyFont="0" applyAlignment="0" applyProtection="0"/>
    <xf numFmtId="0" fontId="9" fillId="7" borderId="68" applyNumberFormat="0" applyAlignment="0" applyProtection="0"/>
    <xf numFmtId="0" fontId="13" fillId="20" borderId="70" applyNumberFormat="0" applyAlignment="0" applyProtection="0"/>
    <xf numFmtId="0" fontId="19" fillId="0" borderId="71" applyNumberFormat="0" applyFill="0" applyAlignment="0" applyProtection="0"/>
    <xf numFmtId="0" fontId="19" fillId="0" borderId="75" applyNumberFormat="0" applyFill="0" applyAlignment="0" applyProtection="0"/>
    <xf numFmtId="0" fontId="6" fillId="20" borderId="76" applyNumberFormat="0" applyAlignment="0" applyProtection="0"/>
    <xf numFmtId="0" fontId="8" fillId="21" borderId="77" applyNumberFormat="0" applyFont="0" applyAlignment="0" applyProtection="0"/>
    <xf numFmtId="0" fontId="9" fillId="7" borderId="76" applyNumberFormat="0" applyAlignment="0" applyProtection="0"/>
    <xf numFmtId="0" fontId="13" fillId="20" borderId="78" applyNumberFormat="0" applyAlignment="0" applyProtection="0"/>
    <xf numFmtId="0" fontId="19" fillId="0" borderId="79" applyNumberFormat="0" applyFill="0" applyAlignment="0" applyProtection="0"/>
    <xf numFmtId="0" fontId="19" fillId="0" borderId="81" applyNumberFormat="0" applyFill="0" applyAlignment="0" applyProtection="0"/>
    <xf numFmtId="0" fontId="6" fillId="20" borderId="82" applyNumberFormat="0" applyAlignment="0" applyProtection="0"/>
    <xf numFmtId="0" fontId="8" fillId="21" borderId="83" applyNumberFormat="0" applyFont="0" applyAlignment="0" applyProtection="0"/>
    <xf numFmtId="0" fontId="9" fillId="7" borderId="82" applyNumberFormat="0" applyAlignment="0" applyProtection="0"/>
    <xf numFmtId="0" fontId="13" fillId="20" borderId="84" applyNumberFormat="0" applyAlignment="0" applyProtection="0"/>
    <xf numFmtId="0" fontId="19" fillId="0" borderId="85" applyNumberFormat="0" applyFill="0" applyAlignment="0" applyProtection="0"/>
    <xf numFmtId="43" fontId="25" fillId="0" borderId="0" applyFont="0" applyFill="0" applyBorder="0" applyAlignment="0" applyProtection="0"/>
    <xf numFmtId="0" fontId="6" fillId="20" borderId="88" applyNumberFormat="0" applyAlignment="0" applyProtection="0"/>
    <xf numFmtId="0" fontId="8" fillId="21" borderId="89" applyNumberFormat="0" applyFont="0" applyAlignment="0" applyProtection="0"/>
    <xf numFmtId="0" fontId="9" fillId="7" borderId="88" applyNumberFormat="0" applyAlignment="0" applyProtection="0"/>
    <xf numFmtId="0" fontId="13" fillId="20" borderId="90" applyNumberFormat="0" applyAlignment="0" applyProtection="0"/>
    <xf numFmtId="0" fontId="19" fillId="0" borderId="91" applyNumberFormat="0" applyFill="0" applyAlignment="0" applyProtection="0"/>
    <xf numFmtId="0" fontId="6" fillId="20" borderId="88" applyNumberFormat="0" applyAlignment="0" applyProtection="0"/>
    <xf numFmtId="0" fontId="8" fillId="21" borderId="89" applyNumberFormat="0" applyFont="0" applyAlignment="0" applyProtection="0"/>
    <xf numFmtId="0" fontId="9" fillId="7" borderId="88" applyNumberFormat="0" applyAlignment="0" applyProtection="0"/>
    <xf numFmtId="0" fontId="13" fillId="20" borderId="90" applyNumberFormat="0" applyAlignment="0" applyProtection="0"/>
    <xf numFmtId="0" fontId="19" fillId="0" borderId="91" applyNumberFormat="0" applyFill="0" applyAlignment="0" applyProtection="0"/>
    <xf numFmtId="0" fontId="9" fillId="7" borderId="93" applyNumberFormat="0" applyAlignment="0" applyProtection="0"/>
    <xf numFmtId="0" fontId="8" fillId="21" borderId="94" applyNumberFormat="0" applyFont="0" applyAlignment="0" applyProtection="0"/>
    <xf numFmtId="0" fontId="6" fillId="20" borderId="93" applyNumberFormat="0" applyAlignment="0" applyProtection="0"/>
    <xf numFmtId="0" fontId="9" fillId="7" borderId="97" applyNumberFormat="0" applyAlignment="0" applyProtection="0"/>
    <xf numFmtId="0" fontId="8" fillId="21" borderId="98" applyNumberFormat="0" applyFont="0" applyAlignment="0" applyProtection="0"/>
    <xf numFmtId="0" fontId="6" fillId="20" borderId="97" applyNumberFormat="0" applyAlignment="0" applyProtection="0"/>
    <xf numFmtId="0" fontId="6" fillId="20" borderId="93" applyNumberFormat="0" applyAlignment="0" applyProtection="0"/>
    <xf numFmtId="0" fontId="8" fillId="21" borderId="94" applyNumberFormat="0" applyFont="0" applyAlignment="0" applyProtection="0"/>
    <xf numFmtId="0" fontId="9" fillId="7" borderId="93" applyNumberFormat="0" applyAlignment="0" applyProtection="0"/>
    <xf numFmtId="0" fontId="13" fillId="20" borderId="95" applyNumberFormat="0" applyAlignment="0" applyProtection="0"/>
    <xf numFmtId="0" fontId="6" fillId="20" borderId="97" applyNumberFormat="0" applyAlignment="0" applyProtection="0"/>
    <xf numFmtId="0" fontId="8" fillId="21" borderId="98" applyNumberFormat="0" applyFont="0" applyAlignment="0" applyProtection="0"/>
    <xf numFmtId="0" fontId="9" fillId="7" borderId="97" applyNumberFormat="0" applyAlignment="0" applyProtection="0"/>
    <xf numFmtId="0" fontId="19" fillId="0" borderId="96" applyNumberFormat="0" applyFill="0" applyAlignment="0" applyProtection="0"/>
    <xf numFmtId="0" fontId="6" fillId="20" borderId="93" applyNumberFormat="0" applyAlignment="0" applyProtection="0"/>
    <xf numFmtId="0" fontId="8" fillId="21" borderId="94" applyNumberFormat="0" applyFont="0" applyAlignment="0" applyProtection="0"/>
    <xf numFmtId="0" fontId="9" fillId="7" borderId="93" applyNumberFormat="0" applyAlignment="0" applyProtection="0"/>
    <xf numFmtId="0" fontId="13" fillId="20" borderId="95" applyNumberFormat="0" applyAlignment="0" applyProtection="0"/>
    <xf numFmtId="0" fontId="19" fillId="0" borderId="96" applyNumberFormat="0" applyFill="0" applyAlignment="0" applyProtection="0"/>
    <xf numFmtId="0" fontId="13" fillId="20" borderId="95" applyNumberFormat="0" applyAlignment="0" applyProtection="0"/>
    <xf numFmtId="0" fontId="13" fillId="20" borderId="99" applyNumberFormat="0" applyAlignment="0" applyProtection="0"/>
    <xf numFmtId="0" fontId="13" fillId="20" borderId="99" applyNumberFormat="0" applyAlignment="0" applyProtection="0"/>
    <xf numFmtId="0" fontId="19" fillId="0" borderId="96" applyNumberFormat="0" applyFill="0" applyAlignment="0" applyProtection="0"/>
    <xf numFmtId="0" fontId="6" fillId="20" borderId="93" applyNumberFormat="0" applyAlignment="0" applyProtection="0"/>
    <xf numFmtId="0" fontId="8" fillId="21" borderId="94" applyNumberFormat="0" applyFont="0" applyAlignment="0" applyProtection="0"/>
    <xf numFmtId="0" fontId="9" fillId="7" borderId="93" applyNumberFormat="0" applyAlignment="0" applyProtection="0"/>
    <xf numFmtId="0" fontId="13" fillId="20" borderId="95" applyNumberFormat="0" applyAlignment="0" applyProtection="0"/>
    <xf numFmtId="0" fontId="19" fillId="0" borderId="96" applyNumberFormat="0" applyFill="0" applyAlignment="0" applyProtection="0"/>
    <xf numFmtId="0" fontId="6" fillId="20" borderId="97" applyNumberFormat="0" applyAlignment="0" applyProtection="0"/>
    <xf numFmtId="0" fontId="13" fillId="20" borderId="99" applyNumberFormat="0" applyAlignment="0" applyProtection="0"/>
    <xf numFmtId="0" fontId="8" fillId="21" borderId="98" applyNumberFormat="0" applyFont="0" applyAlignment="0" applyProtection="0"/>
    <xf numFmtId="0" fontId="9" fillId="7" borderId="97" applyNumberFormat="0" applyAlignment="0" applyProtection="0"/>
    <xf numFmtId="0" fontId="19" fillId="0" borderId="100" applyNumberFormat="0" applyFill="0" applyAlignment="0" applyProtection="0"/>
    <xf numFmtId="0" fontId="6" fillId="20" borderId="97" applyNumberFormat="0" applyAlignment="0" applyProtection="0"/>
    <xf numFmtId="0" fontId="8" fillId="21" borderId="98" applyNumberFormat="0" applyFont="0" applyAlignment="0" applyProtection="0"/>
    <xf numFmtId="0" fontId="9" fillId="7" borderId="97" applyNumberFormat="0" applyAlignment="0" applyProtection="0"/>
    <xf numFmtId="0" fontId="13" fillId="20" borderId="99" applyNumberFormat="0" applyAlignment="0" applyProtection="0"/>
    <xf numFmtId="0" fontId="19" fillId="0" borderId="100" applyNumberFormat="0" applyFill="0" applyAlignment="0" applyProtection="0"/>
    <xf numFmtId="0" fontId="19" fillId="0" borderId="100" applyNumberFormat="0" applyFill="0" applyAlignment="0" applyProtection="0"/>
    <xf numFmtId="0" fontId="6" fillId="20" borderId="97" applyNumberFormat="0" applyAlignment="0" applyProtection="0"/>
    <xf numFmtId="0" fontId="8" fillId="21" borderId="98" applyNumberFormat="0" applyFont="0" applyAlignment="0" applyProtection="0"/>
    <xf numFmtId="0" fontId="9" fillId="7" borderId="97" applyNumberFormat="0" applyAlignment="0" applyProtection="0"/>
    <xf numFmtId="0" fontId="13" fillId="20" borderId="99" applyNumberFormat="0" applyAlignment="0" applyProtection="0"/>
    <xf numFmtId="0" fontId="19" fillId="0" borderId="100" applyNumberFormat="0" applyFill="0" applyAlignment="0" applyProtection="0"/>
    <xf numFmtId="0" fontId="19" fillId="0" borderId="100" applyNumberFormat="0" applyFill="0" applyAlignment="0" applyProtection="0"/>
    <xf numFmtId="0" fontId="6" fillId="20" borderId="97" applyNumberFormat="0" applyAlignment="0" applyProtection="0"/>
    <xf numFmtId="0" fontId="8" fillId="21" borderId="98" applyNumberFormat="0" applyFont="0" applyAlignment="0" applyProtection="0"/>
    <xf numFmtId="0" fontId="9" fillId="7" borderId="97" applyNumberFormat="0" applyAlignment="0" applyProtection="0"/>
    <xf numFmtId="0" fontId="13" fillId="20" borderId="99" applyNumberFormat="0" applyAlignment="0" applyProtection="0"/>
    <xf numFmtId="0" fontId="19" fillId="0" borderId="100" applyNumberFormat="0" applyFill="0" applyAlignment="0" applyProtection="0"/>
    <xf numFmtId="0" fontId="9" fillId="7" borderId="97" applyNumberFormat="0" applyAlignment="0" applyProtection="0"/>
    <xf numFmtId="0" fontId="13" fillId="20" borderId="99" applyNumberFormat="0" applyAlignment="0" applyProtection="0"/>
    <xf numFmtId="0" fontId="8" fillId="21" borderId="98" applyNumberFormat="0" applyFont="0" applyAlignment="0" applyProtection="0"/>
    <xf numFmtId="0" fontId="9" fillId="7" borderId="97" applyNumberFormat="0" applyAlignment="0" applyProtection="0"/>
    <xf numFmtId="0" fontId="13" fillId="20" borderId="99" applyNumberFormat="0" applyAlignment="0" applyProtection="0"/>
    <xf numFmtId="0" fontId="9" fillId="7" borderId="97" applyNumberFormat="0" applyAlignment="0" applyProtection="0"/>
    <xf numFmtId="0" fontId="8" fillId="21" borderId="98" applyNumberFormat="0" applyFont="0" applyAlignment="0" applyProtection="0"/>
    <xf numFmtId="0" fontId="8" fillId="21" borderId="98" applyNumberFormat="0" applyFont="0" applyAlignment="0" applyProtection="0"/>
    <xf numFmtId="0" fontId="6" fillId="20" borderId="97" applyNumberFormat="0" applyAlignment="0" applyProtection="0"/>
    <xf numFmtId="0" fontId="6" fillId="20" borderId="97" applyNumberFormat="0" applyAlignment="0" applyProtection="0"/>
    <xf numFmtId="0" fontId="8" fillId="21" borderId="98" applyNumberFormat="0" applyFont="0" applyAlignment="0" applyProtection="0"/>
    <xf numFmtId="0" fontId="8" fillId="21" borderId="98" applyNumberFormat="0" applyFont="0" applyAlignment="0" applyProtection="0"/>
    <xf numFmtId="0" fontId="9" fillId="7" borderId="97" applyNumberFormat="0" applyAlignment="0" applyProtection="0"/>
    <xf numFmtId="0" fontId="13" fillId="20" borderId="99" applyNumberFormat="0" applyAlignment="0" applyProtection="0"/>
    <xf numFmtId="0" fontId="9" fillId="7" borderId="97" applyNumberFormat="0" applyAlignment="0" applyProtection="0"/>
    <xf numFmtId="0" fontId="8" fillId="21" borderId="98" applyNumberFormat="0" applyFont="0" applyAlignment="0" applyProtection="0"/>
    <xf numFmtId="0" fontId="13" fillId="20" borderId="99" applyNumberFormat="0" applyAlignment="0" applyProtection="0"/>
    <xf numFmtId="0" fontId="9" fillId="7" borderId="97" applyNumberFormat="0" applyAlignment="0" applyProtection="0"/>
    <xf numFmtId="0" fontId="13" fillId="20" borderId="99" applyNumberFormat="0" applyAlignment="0" applyProtection="0"/>
    <xf numFmtId="0" fontId="19" fillId="0" borderId="100" applyNumberFormat="0" applyFill="0" applyAlignment="0" applyProtection="0"/>
    <xf numFmtId="0" fontId="6" fillId="20" borderId="97" applyNumberFormat="0" applyAlignment="0" applyProtection="0"/>
    <xf numFmtId="0" fontId="6" fillId="20" borderId="97" applyNumberFormat="0" applyAlignment="0" applyProtection="0"/>
    <xf numFmtId="0" fontId="8" fillId="21" borderId="98" applyNumberFormat="0" applyFont="0" applyAlignment="0" applyProtection="0"/>
    <xf numFmtId="0" fontId="9" fillId="7" borderId="97" applyNumberFormat="0" applyAlignment="0" applyProtection="0"/>
    <xf numFmtId="0" fontId="13" fillId="20" borderId="99" applyNumberFormat="0" applyAlignment="0" applyProtection="0"/>
    <xf numFmtId="0" fontId="19" fillId="0" borderId="100" applyNumberFormat="0" applyFill="0" applyAlignment="0" applyProtection="0"/>
    <xf numFmtId="0" fontId="13" fillId="20" borderId="99" applyNumberFormat="0" applyAlignment="0" applyProtection="0"/>
    <xf numFmtId="0" fontId="19" fillId="0" borderId="100" applyNumberFormat="0" applyFill="0" applyAlignment="0" applyProtection="0"/>
    <xf numFmtId="0" fontId="6" fillId="20" borderId="97" applyNumberFormat="0" applyAlignment="0" applyProtection="0"/>
    <xf numFmtId="0" fontId="6" fillId="20" borderId="97" applyNumberFormat="0" applyAlignment="0" applyProtection="0"/>
    <xf numFmtId="0" fontId="8" fillId="21" borderId="98" applyNumberFormat="0" applyFont="0" applyAlignment="0" applyProtection="0"/>
    <xf numFmtId="0" fontId="9" fillId="7" borderId="97" applyNumberFormat="0" applyAlignment="0" applyProtection="0"/>
    <xf numFmtId="0" fontId="13" fillId="20" borderId="99" applyNumberFormat="0" applyAlignment="0" applyProtection="0"/>
    <xf numFmtId="0" fontId="19" fillId="0" borderId="100" applyNumberFormat="0" applyFill="0" applyAlignment="0" applyProtection="0"/>
    <xf numFmtId="0" fontId="19" fillId="0" borderId="100" applyNumberFormat="0" applyFill="0" applyAlignment="0" applyProtection="0"/>
    <xf numFmtId="0" fontId="6" fillId="20" borderId="97" applyNumberFormat="0" applyAlignment="0" applyProtection="0"/>
    <xf numFmtId="0" fontId="6" fillId="20" borderId="97" applyNumberFormat="0" applyAlignment="0" applyProtection="0"/>
    <xf numFmtId="0" fontId="8" fillId="21" borderId="98" applyNumberFormat="0" applyFont="0" applyAlignment="0" applyProtection="0"/>
    <xf numFmtId="0" fontId="9" fillId="7" borderId="97" applyNumberFormat="0" applyAlignment="0" applyProtection="0"/>
    <xf numFmtId="0" fontId="13" fillId="20" borderId="99" applyNumberFormat="0" applyAlignment="0" applyProtection="0"/>
    <xf numFmtId="0" fontId="19" fillId="0" borderId="100" applyNumberFormat="0" applyFill="0" applyAlignment="0" applyProtection="0"/>
    <xf numFmtId="0" fontId="19" fillId="0" borderId="100" applyNumberFormat="0" applyFill="0" applyAlignment="0" applyProtection="0"/>
    <xf numFmtId="0" fontId="6" fillId="20" borderId="97" applyNumberFormat="0" applyAlignment="0" applyProtection="0"/>
    <xf numFmtId="0" fontId="6" fillId="20" borderId="97" applyNumberFormat="0" applyAlignment="0" applyProtection="0"/>
    <xf numFmtId="0" fontId="8" fillId="21" borderId="98" applyNumberFormat="0" applyFont="0" applyAlignment="0" applyProtection="0"/>
    <xf numFmtId="0" fontId="9" fillId="7" borderId="97" applyNumberFormat="0" applyAlignment="0" applyProtection="0"/>
    <xf numFmtId="0" fontId="13" fillId="20" borderId="99" applyNumberFormat="0" applyAlignment="0" applyProtection="0"/>
    <xf numFmtId="0" fontId="19" fillId="0" borderId="100" applyNumberFormat="0" applyFill="0" applyAlignment="0" applyProtection="0"/>
    <xf numFmtId="0" fontId="19" fillId="0" borderId="100" applyNumberFormat="0" applyFill="0" applyAlignment="0" applyProtection="0"/>
    <xf numFmtId="0" fontId="6" fillId="20" borderId="97" applyNumberFormat="0" applyAlignment="0" applyProtection="0"/>
    <xf numFmtId="0" fontId="8" fillId="21" borderId="98" applyNumberFormat="0" applyFont="0" applyAlignment="0" applyProtection="0"/>
    <xf numFmtId="0" fontId="9" fillId="7" borderId="97" applyNumberFormat="0" applyAlignment="0" applyProtection="0"/>
    <xf numFmtId="0" fontId="13" fillId="20" borderId="99" applyNumberFormat="0" applyAlignment="0" applyProtection="0"/>
    <xf numFmtId="0" fontId="19" fillId="0" borderId="100" applyNumberFormat="0" applyFill="0" applyAlignment="0" applyProtection="0"/>
    <xf numFmtId="0" fontId="19" fillId="0" borderId="100" applyNumberFormat="0" applyFill="0" applyAlignment="0" applyProtection="0"/>
    <xf numFmtId="0" fontId="6" fillId="20" borderId="97" applyNumberFormat="0" applyAlignment="0" applyProtection="0"/>
    <xf numFmtId="0" fontId="8" fillId="21" borderId="98" applyNumberFormat="0" applyFont="0" applyAlignment="0" applyProtection="0"/>
    <xf numFmtId="0" fontId="9" fillId="7" borderId="97" applyNumberFormat="0" applyAlignment="0" applyProtection="0"/>
    <xf numFmtId="0" fontId="13" fillId="20" borderId="99" applyNumberFormat="0" applyAlignment="0" applyProtection="0"/>
    <xf numFmtId="0" fontId="19" fillId="0" borderId="100" applyNumberFormat="0" applyFill="0" applyAlignment="0" applyProtection="0"/>
    <xf numFmtId="9" fontId="25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159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9" fontId="0" fillId="0" borderId="0" xfId="280" applyFont="1" applyAlignment="1"/>
    <xf numFmtId="0" fontId="1" fillId="0" borderId="0" xfId="159" applyNumberFormat="1" applyFont="1" applyBorder="1" applyAlignment="1">
      <alignment horizontal="center" vertical="center" wrapText="1"/>
    </xf>
    <xf numFmtId="0" fontId="0" fillId="0" borderId="0" xfId="159" applyNumberFormat="1" applyFont="1" applyFill="1"/>
    <xf numFmtId="0" fontId="31" fillId="0" borderId="0" xfId="0" applyFont="1" applyAlignment="1">
      <alignment horizontal="right" vertical="center"/>
    </xf>
    <xf numFmtId="0" fontId="33" fillId="0" borderId="128" xfId="0" applyFont="1" applyBorder="1" applyAlignment="1" applyProtection="1">
      <alignment horizontal="right" vertical="center"/>
      <protection locked="0"/>
    </xf>
    <xf numFmtId="0" fontId="33" fillId="0" borderId="129" xfId="0" applyFont="1" applyBorder="1" applyAlignment="1" applyProtection="1">
      <alignment horizontal="right" vertical="center"/>
      <protection locked="0"/>
    </xf>
    <xf numFmtId="0" fontId="33" fillId="0" borderId="126" xfId="0" applyFont="1" applyBorder="1" applyAlignment="1" applyProtection="1">
      <alignment horizontal="right" vertical="center"/>
      <protection locked="0"/>
    </xf>
    <xf numFmtId="1" fontId="0" fillId="0" borderId="0" xfId="0" applyNumberFormat="1" applyFont="1" applyAlignment="1">
      <alignment horizontal="right" vertical="center"/>
    </xf>
    <xf numFmtId="0" fontId="0" fillId="28" borderId="0" xfId="0" applyFill="1"/>
    <xf numFmtId="0" fontId="27" fillId="28" borderId="0" xfId="0" applyFont="1" applyFill="1" applyBorder="1" applyAlignment="1">
      <alignment horizontal="right" vertical="center"/>
    </xf>
    <xf numFmtId="0" fontId="0" fillId="28" borderId="0" xfId="0" applyFill="1" applyAlignment="1">
      <alignment horizontal="left" vertical="center"/>
    </xf>
    <xf numFmtId="0" fontId="26" fillId="28" borderId="0" xfId="0" applyFont="1" applyFill="1"/>
    <xf numFmtId="16" fontId="0" fillId="28" borderId="0" xfId="0" applyNumberFormat="1" applyFill="1" applyAlignment="1">
      <alignment horizontal="left" vertical="center"/>
    </xf>
    <xf numFmtId="0" fontId="0" fillId="28" borderId="0" xfId="159" applyNumberFormat="1" applyFont="1" applyFill="1" applyProtection="1"/>
    <xf numFmtId="0" fontId="0" fillId="28" borderId="0" xfId="0" applyFill="1" applyAlignment="1" applyProtection="1">
      <alignment horizontal="center"/>
    </xf>
    <xf numFmtId="9" fontId="0" fillId="28" borderId="0" xfId="280" applyFont="1" applyFill="1" applyAlignment="1" applyProtection="1"/>
    <xf numFmtId="0" fontId="0" fillId="28" borderId="0" xfId="0" applyFill="1" applyProtection="1"/>
    <xf numFmtId="0" fontId="31" fillId="28" borderId="0" xfId="0" applyFont="1" applyFill="1" applyAlignment="1" applyProtection="1">
      <alignment horizontal="right" vertical="center"/>
    </xf>
    <xf numFmtId="1" fontId="0" fillId="28" borderId="0" xfId="0" applyNumberFormat="1" applyFont="1" applyFill="1" applyAlignment="1" applyProtection="1">
      <alignment horizontal="right" vertical="center"/>
    </xf>
    <xf numFmtId="0" fontId="0" fillId="28" borderId="0" xfId="0" applyFill="1" applyAlignment="1" applyProtection="1">
      <alignment horizontal="center" vertical="center"/>
    </xf>
    <xf numFmtId="0" fontId="27" fillId="28" borderId="117" xfId="0" applyFont="1" applyFill="1" applyBorder="1" applyAlignment="1" applyProtection="1">
      <alignment horizontal="right" vertical="center"/>
    </xf>
    <xf numFmtId="165" fontId="34" fillId="28" borderId="101" xfId="0" applyNumberFormat="1" applyFont="1" applyFill="1" applyBorder="1" applyAlignment="1" applyProtection="1">
      <alignment horizontal="center" vertical="center"/>
    </xf>
    <xf numFmtId="0" fontId="27" fillId="28" borderId="0" xfId="0" applyFont="1" applyFill="1" applyBorder="1" applyAlignment="1" applyProtection="1">
      <alignment horizontal="right" vertical="center"/>
    </xf>
    <xf numFmtId="1" fontId="35" fillId="28" borderId="0" xfId="159" applyNumberFormat="1" applyFont="1" applyFill="1" applyBorder="1" applyAlignment="1" applyProtection="1">
      <alignment horizontal="right" vertical="center"/>
    </xf>
    <xf numFmtId="0" fontId="1" fillId="28" borderId="102" xfId="0" applyFont="1" applyFill="1" applyBorder="1" applyAlignment="1" applyProtection="1">
      <alignment horizontal="right" vertical="center" wrapText="1"/>
    </xf>
    <xf numFmtId="165" fontId="33" fillId="28" borderId="130" xfId="0" applyNumberFormat="1" applyFont="1" applyFill="1" applyBorder="1" applyAlignment="1" applyProtection="1">
      <alignment horizontal="center" vertical="center"/>
    </xf>
    <xf numFmtId="1" fontId="25" fillId="28" borderId="0" xfId="159" applyNumberFormat="1" applyFont="1" applyFill="1" applyBorder="1" applyAlignment="1" applyProtection="1">
      <alignment vertical="center"/>
    </xf>
    <xf numFmtId="0" fontId="0" fillId="28" borderId="0" xfId="0" applyFill="1" applyBorder="1" applyAlignment="1" applyProtection="1">
      <alignment horizontal="left" vertical="center"/>
    </xf>
    <xf numFmtId="0" fontId="1" fillId="28" borderId="105" xfId="0" applyFont="1" applyFill="1" applyBorder="1" applyAlignment="1" applyProtection="1">
      <alignment horizontal="right" vertical="center" wrapText="1"/>
    </xf>
    <xf numFmtId="0" fontId="23" fillId="28" borderId="105" xfId="1" applyFont="1" applyFill="1" applyBorder="1" applyAlignment="1" applyProtection="1">
      <alignment horizontal="left" vertical="center" wrapText="1"/>
    </xf>
    <xf numFmtId="165" fontId="33" fillId="28" borderId="131" xfId="0" applyNumberFormat="1" applyFont="1" applyFill="1" applyBorder="1" applyAlignment="1" applyProtection="1">
      <alignment horizontal="center" vertical="center"/>
    </xf>
    <xf numFmtId="0" fontId="0" fillId="28" borderId="0" xfId="0" applyFill="1" applyBorder="1" applyAlignment="1" applyProtection="1">
      <alignment horizontal="left" vertical="center" wrapText="1"/>
    </xf>
    <xf numFmtId="0" fontId="0" fillId="28" borderId="0" xfId="0" applyFont="1" applyFill="1" applyBorder="1" applyAlignment="1" applyProtection="1">
      <alignment horizontal="left" vertical="center"/>
    </xf>
    <xf numFmtId="0" fontId="1" fillId="28" borderId="120" xfId="0" applyFont="1" applyFill="1" applyBorder="1" applyAlignment="1" applyProtection="1">
      <alignment horizontal="right" vertical="center" wrapText="1"/>
    </xf>
    <xf numFmtId="0" fontId="0" fillId="28" borderId="0" xfId="0" applyFill="1" applyBorder="1" applyAlignment="1" applyProtection="1">
      <alignment horizontal="center" vertical="center"/>
    </xf>
    <xf numFmtId="0" fontId="1" fillId="28" borderId="121" xfId="0" applyFont="1" applyFill="1" applyBorder="1" applyAlignment="1" applyProtection="1">
      <alignment horizontal="right" vertical="center" wrapText="1"/>
    </xf>
    <xf numFmtId="0" fontId="0" fillId="28" borderId="0" xfId="0" applyFill="1" applyAlignment="1" applyProtection="1">
      <alignment horizontal="left" vertical="center"/>
    </xf>
    <xf numFmtId="0" fontId="1" fillId="28" borderId="122" xfId="0" applyFont="1" applyFill="1" applyBorder="1" applyAlignment="1" applyProtection="1">
      <alignment horizontal="right" vertical="center" wrapText="1"/>
    </xf>
    <xf numFmtId="0" fontId="23" fillId="28" borderId="109" xfId="1" applyFont="1" applyFill="1" applyBorder="1" applyAlignment="1" applyProtection="1">
      <alignment horizontal="left" vertical="center" wrapText="1"/>
    </xf>
    <xf numFmtId="0" fontId="21" fillId="28" borderId="139" xfId="33" applyFont="1" applyFill="1" applyBorder="1" applyAlignment="1" applyProtection="1">
      <alignment horizontal="left" vertical="center"/>
    </xf>
    <xf numFmtId="0" fontId="21" fillId="28" borderId="111" xfId="33" applyFont="1" applyFill="1" applyBorder="1" applyAlignment="1" applyProtection="1">
      <alignment horizontal="left" vertical="center" wrapText="1"/>
    </xf>
    <xf numFmtId="165" fontId="33" fillId="28" borderId="153" xfId="0" applyNumberFormat="1" applyFont="1" applyFill="1" applyBorder="1" applyAlignment="1" applyProtection="1">
      <alignment horizontal="center" vertical="center"/>
    </xf>
    <xf numFmtId="165" fontId="33" fillId="28" borderId="101" xfId="0" applyNumberFormat="1" applyFont="1" applyFill="1" applyBorder="1" applyAlignment="1" applyProtection="1">
      <alignment horizontal="center" vertical="center"/>
    </xf>
    <xf numFmtId="1" fontId="25" fillId="28" borderId="0" xfId="159" applyNumberFormat="1" applyFont="1" applyFill="1" applyBorder="1" applyAlignment="1" applyProtection="1">
      <alignment vertical="center" wrapText="1"/>
    </xf>
    <xf numFmtId="0" fontId="1" fillId="28" borderId="101" xfId="0" applyFont="1" applyFill="1" applyBorder="1" applyAlignment="1" applyProtection="1">
      <alignment horizontal="right" vertical="center" wrapText="1"/>
    </xf>
    <xf numFmtId="0" fontId="1" fillId="28" borderId="101" xfId="0" applyFont="1" applyFill="1" applyBorder="1" applyAlignment="1" applyProtection="1">
      <alignment horizontal="right" vertical="center"/>
    </xf>
    <xf numFmtId="165" fontId="33" fillId="28" borderId="122" xfId="0" applyNumberFormat="1" applyFont="1" applyFill="1" applyBorder="1" applyAlignment="1" applyProtection="1">
      <alignment horizontal="center" vertical="center"/>
    </xf>
    <xf numFmtId="0" fontId="29" fillId="28" borderId="0" xfId="0" applyFont="1" applyFill="1" applyBorder="1" applyAlignment="1" applyProtection="1">
      <alignment horizontal="right" vertical="center"/>
    </xf>
    <xf numFmtId="165" fontId="29" fillId="28" borderId="0" xfId="159" applyNumberFormat="1" applyFont="1" applyFill="1" applyBorder="1" applyAlignment="1" applyProtection="1">
      <alignment horizontal="right" vertical="center"/>
    </xf>
    <xf numFmtId="1" fontId="25" fillId="28" borderId="0" xfId="159" applyNumberFormat="1" applyFont="1" applyFill="1" applyBorder="1" applyAlignment="1" applyProtection="1">
      <alignment horizontal="right" vertical="center"/>
    </xf>
    <xf numFmtId="0" fontId="27" fillId="28" borderId="0" xfId="0" applyFont="1" applyFill="1" applyBorder="1" applyAlignment="1" applyProtection="1">
      <alignment horizontal="center" vertical="center"/>
    </xf>
    <xf numFmtId="0" fontId="27" fillId="0" borderId="126" xfId="0" applyFont="1" applyBorder="1" applyAlignment="1" applyProtection="1">
      <alignment horizontal="right" vertical="center" wrapText="1"/>
    </xf>
    <xf numFmtId="0" fontId="30" fillId="0" borderId="118" xfId="159" applyNumberFormat="1" applyFont="1" applyFill="1" applyBorder="1" applyAlignment="1" applyProtection="1">
      <alignment horizontal="center" vertical="center"/>
    </xf>
    <xf numFmtId="0" fontId="30" fillId="0" borderId="118" xfId="0" applyFont="1" applyBorder="1" applyAlignment="1" applyProtection="1">
      <alignment horizontal="center" vertical="center"/>
    </xf>
    <xf numFmtId="9" fontId="30" fillId="0" borderId="118" xfId="280" applyFont="1" applyBorder="1" applyAlignment="1" applyProtection="1">
      <alignment horizontal="center" vertical="center" wrapText="1"/>
    </xf>
    <xf numFmtId="165" fontId="27" fillId="0" borderId="123" xfId="159" applyNumberFormat="1" applyFont="1" applyBorder="1" applyAlignment="1" applyProtection="1">
      <alignment horizontal="center" vertical="center" wrapText="1"/>
    </xf>
    <xf numFmtId="1" fontId="25" fillId="0" borderId="118" xfId="159" applyNumberFormat="1" applyFont="1" applyBorder="1" applyAlignment="1" applyProtection="1">
      <alignment horizontal="right" vertical="center"/>
    </xf>
    <xf numFmtId="0" fontId="27" fillId="0" borderId="118" xfId="0" applyFont="1" applyBorder="1" applyAlignment="1" applyProtection="1">
      <alignment horizontal="center" vertical="center"/>
    </xf>
    <xf numFmtId="0" fontId="27" fillId="0" borderId="147" xfId="0" applyFont="1" applyBorder="1" applyAlignment="1" applyProtection="1">
      <alignment horizontal="center" vertical="center" wrapText="1"/>
    </xf>
    <xf numFmtId="0" fontId="1" fillId="0" borderId="102" xfId="0" applyFont="1" applyBorder="1" applyAlignment="1" applyProtection="1">
      <alignment horizontal="right" vertical="center" wrapText="1"/>
    </xf>
    <xf numFmtId="0" fontId="0" fillId="0" borderId="103" xfId="159" applyNumberFormat="1" applyFont="1" applyFill="1" applyBorder="1" applyAlignment="1" applyProtection="1">
      <alignment horizontal="right" vertical="center"/>
    </xf>
    <xf numFmtId="164" fontId="0" fillId="0" borderId="103" xfId="0" applyNumberFormat="1" applyBorder="1" applyAlignment="1" applyProtection="1">
      <alignment horizontal="center" vertical="center"/>
    </xf>
    <xf numFmtId="9" fontId="0" fillId="0" borderId="103" xfId="280" applyFont="1" applyBorder="1" applyAlignment="1" applyProtection="1">
      <alignment vertical="center"/>
    </xf>
    <xf numFmtId="0" fontId="0" fillId="0" borderId="103" xfId="0" applyBorder="1" applyAlignment="1" applyProtection="1">
      <alignment horizontal="left" vertical="center"/>
    </xf>
    <xf numFmtId="165" fontId="28" fillId="0" borderId="87" xfId="159" applyNumberFormat="1" applyFont="1" applyBorder="1" applyAlignment="1" applyProtection="1">
      <alignment horizontal="right" vertical="center"/>
    </xf>
    <xf numFmtId="1" fontId="25" fillId="0" borderId="149" xfId="159" applyNumberFormat="1" applyFont="1" applyBorder="1" applyAlignment="1" applyProtection="1">
      <alignment horizontal="right" vertical="center"/>
    </xf>
    <xf numFmtId="0" fontId="0" fillId="0" borderId="137" xfId="0" applyBorder="1" applyAlignment="1" applyProtection="1">
      <alignment horizontal="center" vertical="center"/>
    </xf>
    <xf numFmtId="0" fontId="0" fillId="0" borderId="104" xfId="0" applyBorder="1" applyAlignment="1" applyProtection="1">
      <alignment horizontal="left" vertical="center" wrapText="1"/>
    </xf>
    <xf numFmtId="0" fontId="1" fillId="0" borderId="105" xfId="0" applyFont="1" applyBorder="1" applyAlignment="1" applyProtection="1">
      <alignment horizontal="right" vertical="center" wrapText="1"/>
    </xf>
    <xf numFmtId="0" fontId="23" fillId="0" borderId="105" xfId="1" applyFont="1" applyFill="1" applyBorder="1" applyAlignment="1" applyProtection="1">
      <alignment horizontal="left" vertical="center" wrapText="1"/>
    </xf>
    <xf numFmtId="0" fontId="1" fillId="0" borderId="108" xfId="159" applyNumberFormat="1" applyFont="1" applyFill="1" applyBorder="1" applyAlignment="1" applyProtection="1">
      <alignment horizontal="center" vertical="center"/>
    </xf>
    <xf numFmtId="0" fontId="1" fillId="0" borderId="108" xfId="0" applyFont="1" applyBorder="1" applyAlignment="1" applyProtection="1">
      <alignment horizontal="center" vertical="center"/>
    </xf>
    <xf numFmtId="9" fontId="1" fillId="0" borderId="108" xfId="280" applyFont="1" applyBorder="1" applyAlignment="1" applyProtection="1">
      <alignment horizontal="center" vertical="center" wrapText="1"/>
    </xf>
    <xf numFmtId="0" fontId="0" fillId="0" borderId="108" xfId="0" applyBorder="1" applyAlignment="1" applyProtection="1">
      <alignment horizontal="left" vertical="center"/>
    </xf>
    <xf numFmtId="165" fontId="28" fillId="0" borderId="133" xfId="159" applyNumberFormat="1" applyFont="1" applyBorder="1" applyAlignment="1" applyProtection="1">
      <alignment horizontal="right" vertical="center"/>
    </xf>
    <xf numFmtId="1" fontId="25" fillId="0" borderId="135" xfId="159" applyNumberFormat="1" applyFont="1" applyBorder="1" applyAlignment="1" applyProtection="1">
      <alignment horizontal="right" vertical="center"/>
    </xf>
    <xf numFmtId="0" fontId="0" fillId="0" borderId="136" xfId="0" applyBorder="1" applyAlignment="1" applyProtection="1">
      <alignment horizontal="center" vertical="center"/>
    </xf>
    <xf numFmtId="0" fontId="21" fillId="0" borderId="92" xfId="0" applyFont="1" applyBorder="1" applyAlignment="1" applyProtection="1">
      <alignment horizontal="left" vertical="center" wrapText="1"/>
    </xf>
    <xf numFmtId="0" fontId="23" fillId="0" borderId="0" xfId="1" applyFont="1" applyFill="1" applyBorder="1" applyAlignment="1" applyProtection="1">
      <alignment vertical="center" wrapText="1"/>
    </xf>
    <xf numFmtId="0" fontId="24" fillId="26" borderId="144" xfId="33" applyFont="1" applyFill="1" applyBorder="1" applyAlignment="1" applyProtection="1">
      <alignment horizontal="left" vertical="center" wrapText="1"/>
    </xf>
    <xf numFmtId="0" fontId="0" fillId="0" borderId="0" xfId="159" applyNumberFormat="1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9" fontId="0" fillId="0" borderId="0" xfId="280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31" fillId="0" borderId="13" xfId="0" applyFont="1" applyBorder="1" applyAlignment="1" applyProtection="1">
      <alignment horizontal="right" vertical="center"/>
    </xf>
    <xf numFmtId="1" fontId="0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 wrapText="1"/>
    </xf>
    <xf numFmtId="0" fontId="24" fillId="26" borderId="141" xfId="33" applyFont="1" applyFill="1" applyBorder="1" applyAlignment="1" applyProtection="1">
      <alignment horizontal="left" vertical="center" wrapText="1"/>
    </xf>
    <xf numFmtId="0" fontId="26" fillId="0" borderId="11" xfId="0" applyFont="1" applyBorder="1" applyAlignment="1" applyProtection="1">
      <alignment horizontal="left" vertical="center" wrapText="1"/>
    </xf>
    <xf numFmtId="0" fontId="0" fillId="0" borderId="92" xfId="0" applyBorder="1" applyAlignment="1" applyProtection="1">
      <alignment horizontal="left" vertical="center" wrapText="1"/>
    </xf>
    <xf numFmtId="0" fontId="21" fillId="26" borderId="141" xfId="33" applyFont="1" applyFill="1" applyBorder="1" applyAlignment="1" applyProtection="1">
      <alignment horizontal="left" vertical="center" wrapText="1"/>
    </xf>
    <xf numFmtId="0" fontId="0" fillId="0" borderId="108" xfId="0" applyBorder="1" applyAlignment="1" applyProtection="1">
      <alignment horizontal="center" vertical="center"/>
    </xf>
    <xf numFmtId="9" fontId="0" fillId="0" borderId="108" xfId="280" applyFont="1" applyBorder="1" applyAlignment="1" applyProtection="1">
      <alignment vertical="center"/>
    </xf>
    <xf numFmtId="0" fontId="21" fillId="0" borderId="0" xfId="1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/>
    </xf>
    <xf numFmtId="0" fontId="24" fillId="26" borderId="143" xfId="33" applyFont="1" applyFill="1" applyBorder="1" applyAlignment="1" applyProtection="1">
      <alignment horizontal="left" vertical="center" wrapText="1"/>
    </xf>
    <xf numFmtId="0" fontId="21" fillId="0" borderId="105" xfId="1" applyFont="1" applyFill="1" applyBorder="1" applyAlignment="1" applyProtection="1">
      <alignment horizontal="left" vertical="center" wrapText="1"/>
    </xf>
    <xf numFmtId="0" fontId="21" fillId="26" borderId="142" xfId="33" applyFont="1" applyFill="1" applyBorder="1" applyAlignment="1" applyProtection="1">
      <alignment horizontal="left" vertical="center" wrapText="1"/>
    </xf>
    <xf numFmtId="2" fontId="0" fillId="0" borderId="0" xfId="0" applyNumberFormat="1" applyBorder="1" applyAlignment="1" applyProtection="1">
      <alignment horizontal="right" vertical="center"/>
    </xf>
    <xf numFmtId="2" fontId="31" fillId="0" borderId="13" xfId="0" applyNumberFormat="1" applyFont="1" applyBorder="1" applyAlignment="1" applyProtection="1">
      <alignment horizontal="right" vertical="center"/>
    </xf>
    <xf numFmtId="0" fontId="1" fillId="0" borderId="109" xfId="0" applyFont="1" applyBorder="1" applyAlignment="1" applyProtection="1">
      <alignment horizontal="right" vertical="center" wrapText="1"/>
    </xf>
    <xf numFmtId="0" fontId="23" fillId="0" borderId="109" xfId="1" applyFont="1" applyFill="1" applyBorder="1" applyAlignment="1" applyProtection="1">
      <alignment horizontal="left" vertical="center" wrapText="1"/>
    </xf>
    <xf numFmtId="0" fontId="21" fillId="0" borderId="110" xfId="1" applyFont="1" applyFill="1" applyBorder="1" applyAlignment="1" applyProtection="1">
      <alignment horizontal="left" vertical="center" wrapText="1"/>
    </xf>
    <xf numFmtId="0" fontId="21" fillId="26" borderId="140" xfId="33" applyFont="1" applyFill="1" applyBorder="1" applyAlignment="1" applyProtection="1">
      <alignment horizontal="left" vertical="center" wrapText="1"/>
    </xf>
    <xf numFmtId="0" fontId="0" fillId="0" borderId="110" xfId="159" applyNumberFormat="1" applyFont="1" applyFill="1" applyBorder="1" applyAlignment="1" applyProtection="1">
      <alignment horizontal="right" vertical="center"/>
    </xf>
    <xf numFmtId="0" fontId="0" fillId="0" borderId="110" xfId="0" applyBorder="1" applyAlignment="1" applyProtection="1">
      <alignment horizontal="right" vertical="center"/>
    </xf>
    <xf numFmtId="9" fontId="0" fillId="0" borderId="110" xfId="280" applyFont="1" applyBorder="1" applyAlignment="1" applyProtection="1">
      <alignment vertical="center"/>
    </xf>
    <xf numFmtId="2" fontId="0" fillId="0" borderId="110" xfId="0" applyNumberFormat="1" applyBorder="1" applyAlignment="1" applyProtection="1">
      <alignment horizontal="right" vertical="center"/>
    </xf>
    <xf numFmtId="2" fontId="31" fillId="0" borderId="125" xfId="0" applyNumberFormat="1" applyFont="1" applyBorder="1" applyAlignment="1" applyProtection="1">
      <alignment horizontal="right" vertical="center"/>
    </xf>
    <xf numFmtId="0" fontId="0" fillId="0" borderId="134" xfId="0" applyBorder="1" applyAlignment="1" applyProtection="1">
      <alignment horizontal="center" vertical="center"/>
    </xf>
    <xf numFmtId="0" fontId="0" fillId="0" borderId="113" xfId="0" applyBorder="1" applyAlignment="1" applyProtection="1">
      <alignment horizontal="left" vertical="center" wrapText="1"/>
    </xf>
    <xf numFmtId="0" fontId="1" fillId="0" borderId="121" xfId="0" applyFont="1" applyBorder="1" applyAlignment="1" applyProtection="1">
      <alignment horizontal="right" vertical="center" wrapText="1"/>
    </xf>
    <xf numFmtId="0" fontId="0" fillId="0" borderId="114" xfId="159" applyNumberFormat="1" applyFont="1" applyFill="1" applyBorder="1" applyAlignment="1" applyProtection="1">
      <alignment horizontal="right" vertical="center"/>
    </xf>
    <xf numFmtId="0" fontId="0" fillId="0" borderId="114" xfId="0" applyBorder="1" applyAlignment="1" applyProtection="1">
      <alignment horizontal="center" vertical="center"/>
    </xf>
    <xf numFmtId="9" fontId="0" fillId="0" borderId="114" xfId="280" applyFont="1" applyBorder="1" applyAlignment="1" applyProtection="1">
      <alignment vertical="center"/>
    </xf>
    <xf numFmtId="0" fontId="0" fillId="0" borderId="114" xfId="0" applyBorder="1" applyAlignment="1" applyProtection="1">
      <alignment horizontal="left" vertical="center"/>
    </xf>
    <xf numFmtId="165" fontId="28" fillId="0" borderId="124" xfId="159" applyNumberFormat="1" applyFont="1" applyBorder="1" applyAlignment="1" applyProtection="1">
      <alignment horizontal="right" vertical="center"/>
    </xf>
    <xf numFmtId="1" fontId="25" fillId="0" borderId="150" xfId="159" applyNumberFormat="1" applyFont="1" applyBorder="1" applyAlignment="1" applyProtection="1">
      <alignment horizontal="right" vertical="center"/>
    </xf>
    <xf numFmtId="0" fontId="0" fillId="0" borderId="151" xfId="0" applyBorder="1" applyAlignment="1" applyProtection="1">
      <alignment horizontal="center" vertical="center"/>
    </xf>
    <xf numFmtId="0" fontId="0" fillId="0" borderId="115" xfId="0" applyBorder="1" applyAlignment="1" applyProtection="1">
      <alignment horizontal="left" vertical="center" wrapText="1"/>
    </xf>
    <xf numFmtId="165" fontId="28" fillId="0" borderId="133" xfId="159" applyNumberFormat="1" applyFont="1" applyFill="1" applyBorder="1" applyAlignment="1" applyProtection="1">
      <alignment horizontal="right" vertical="center"/>
    </xf>
    <xf numFmtId="1" fontId="25" fillId="0" borderId="135" xfId="159" applyNumberFormat="1" applyFont="1" applyFill="1" applyBorder="1" applyAlignment="1" applyProtection="1">
      <alignment horizontal="right" vertical="center"/>
    </xf>
    <xf numFmtId="0" fontId="24" fillId="25" borderId="141" xfId="33" applyFont="1" applyFill="1" applyBorder="1" applyAlignment="1" applyProtection="1">
      <alignment horizontal="left" vertical="center" wrapText="1"/>
    </xf>
    <xf numFmtId="0" fontId="21" fillId="25" borderId="141" xfId="33" applyFont="1" applyFill="1" applyBorder="1" applyAlignment="1" applyProtection="1">
      <alignment horizontal="left" vertical="center" wrapText="1"/>
    </xf>
    <xf numFmtId="0" fontId="21" fillId="25" borderId="143" xfId="33" applyFont="1" applyFill="1" applyBorder="1" applyAlignment="1" applyProtection="1">
      <alignment horizontal="left" vertical="center" wrapText="1"/>
    </xf>
    <xf numFmtId="0" fontId="21" fillId="25" borderId="135" xfId="33" applyFont="1" applyFill="1" applyBorder="1" applyAlignment="1" applyProtection="1">
      <alignment horizontal="left" vertical="center"/>
    </xf>
    <xf numFmtId="0" fontId="21" fillId="25" borderId="92" xfId="33" applyFont="1" applyFill="1" applyBorder="1" applyAlignment="1" applyProtection="1">
      <alignment horizontal="left" vertical="center" wrapText="1"/>
    </xf>
    <xf numFmtId="165" fontId="28" fillId="0" borderId="133" xfId="0" applyNumberFormat="1" applyFont="1" applyBorder="1" applyAlignment="1" applyProtection="1">
      <alignment horizontal="right" vertical="center"/>
    </xf>
    <xf numFmtId="1" fontId="0" fillId="0" borderId="135" xfId="0" applyNumberFormat="1" applyFont="1" applyBorder="1" applyAlignment="1" applyProtection="1">
      <alignment horizontal="right" vertical="center"/>
    </xf>
    <xf numFmtId="0" fontId="0" fillId="25" borderId="141" xfId="0" applyFill="1" applyBorder="1" applyAlignment="1" applyProtection="1">
      <alignment horizontal="left" vertical="center" wrapText="1"/>
    </xf>
    <xf numFmtId="0" fontId="21" fillId="25" borderId="142" xfId="33" applyFont="1" applyFill="1" applyBorder="1" applyAlignment="1" applyProtection="1">
      <alignment horizontal="left" vertical="center" wrapText="1"/>
    </xf>
    <xf numFmtId="0" fontId="1" fillId="0" borderId="122" xfId="0" applyFont="1" applyBorder="1" applyAlignment="1" applyProtection="1">
      <alignment horizontal="right" vertical="center" wrapText="1"/>
    </xf>
    <xf numFmtId="0" fontId="0" fillId="0" borderId="110" xfId="0" applyBorder="1" applyAlignment="1" applyProtection="1">
      <alignment horizontal="center" vertical="center"/>
    </xf>
    <xf numFmtId="0" fontId="0" fillId="0" borderId="110" xfId="0" applyBorder="1" applyAlignment="1" applyProtection="1">
      <alignment horizontal="left" vertical="center"/>
    </xf>
    <xf numFmtId="0" fontId="31" fillId="0" borderId="125" xfId="0" applyFont="1" applyBorder="1" applyAlignment="1" applyProtection="1">
      <alignment horizontal="right" vertical="center"/>
    </xf>
    <xf numFmtId="0" fontId="1" fillId="0" borderId="120" xfId="0" applyFont="1" applyBorder="1" applyAlignment="1" applyProtection="1">
      <alignment horizontal="right" vertical="center" wrapText="1"/>
    </xf>
    <xf numFmtId="0" fontId="1" fillId="0" borderId="103" xfId="159" applyNumberFormat="1" applyFont="1" applyFill="1" applyBorder="1" applyAlignment="1" applyProtection="1">
      <alignment horizontal="center" vertical="center" wrapText="1"/>
    </xf>
    <xf numFmtId="0" fontId="1" fillId="0" borderId="103" xfId="159" applyNumberFormat="1" applyFont="1" applyBorder="1" applyAlignment="1" applyProtection="1">
      <alignment horizontal="center" vertical="center" wrapText="1"/>
    </xf>
    <xf numFmtId="0" fontId="1" fillId="0" borderId="103" xfId="0" applyFont="1" applyBorder="1" applyAlignment="1" applyProtection="1">
      <alignment horizontal="center" vertical="center"/>
    </xf>
    <xf numFmtId="165" fontId="28" fillId="0" borderId="87" xfId="159" applyNumberFormat="1" applyFont="1" applyFill="1" applyBorder="1" applyAlignment="1" applyProtection="1">
      <alignment horizontal="right" vertical="center"/>
    </xf>
    <xf numFmtId="1" fontId="25" fillId="0" borderId="149" xfId="159" applyNumberFormat="1" applyFont="1" applyFill="1" applyBorder="1" applyAlignment="1" applyProtection="1">
      <alignment horizontal="right" vertical="center"/>
    </xf>
    <xf numFmtId="0" fontId="22" fillId="0" borderId="154" xfId="1" applyFont="1" applyFill="1" applyBorder="1" applyAlignment="1" applyProtection="1">
      <alignment horizontal="left" vertical="center" wrapText="1"/>
    </xf>
    <xf numFmtId="165" fontId="28" fillId="0" borderId="13" xfId="159" applyNumberFormat="1" applyFont="1" applyFill="1" applyBorder="1" applyAlignment="1" applyProtection="1">
      <alignment horizontal="right" vertical="center"/>
    </xf>
    <xf numFmtId="0" fontId="21" fillId="0" borderId="128" xfId="1" applyFont="1" applyFill="1" applyBorder="1" applyAlignment="1" applyProtection="1">
      <alignment horizontal="left" vertical="center" wrapText="1"/>
    </xf>
    <xf numFmtId="0" fontId="21" fillId="0" borderId="129" xfId="1" applyFont="1" applyFill="1" applyBorder="1" applyAlignment="1" applyProtection="1">
      <alignment horizontal="left" vertical="center" wrapText="1"/>
    </xf>
    <xf numFmtId="0" fontId="1" fillId="0" borderId="101" xfId="0" applyFont="1" applyBorder="1" applyAlignment="1" applyProtection="1">
      <alignment horizontal="right" vertical="center" wrapText="1"/>
    </xf>
    <xf numFmtId="0" fontId="0" fillId="0" borderId="118" xfId="159" applyNumberFormat="1" applyFont="1" applyFill="1" applyBorder="1" applyAlignment="1" applyProtection="1">
      <alignment horizontal="right" vertical="center"/>
    </xf>
    <xf numFmtId="0" fontId="0" fillId="0" borderId="118" xfId="0" applyBorder="1" applyAlignment="1" applyProtection="1">
      <alignment horizontal="center" vertical="center"/>
    </xf>
    <xf numFmtId="9" fontId="0" fillId="0" borderId="118" xfId="280" applyFont="1" applyBorder="1" applyAlignment="1" applyProtection="1">
      <alignment vertical="center"/>
    </xf>
    <xf numFmtId="0" fontId="0" fillId="0" borderId="118" xfId="0" applyBorder="1" applyAlignment="1" applyProtection="1">
      <alignment horizontal="left" vertical="center"/>
    </xf>
    <xf numFmtId="165" fontId="28" fillId="0" borderId="123" xfId="0" applyNumberFormat="1" applyFont="1" applyBorder="1" applyAlignment="1" applyProtection="1">
      <alignment horizontal="right" vertical="center"/>
    </xf>
    <xf numFmtId="1" fontId="0" fillId="0" borderId="148" xfId="0" applyNumberFormat="1" applyFont="1" applyBorder="1" applyAlignment="1" applyProtection="1">
      <alignment horizontal="right" vertical="center"/>
    </xf>
    <xf numFmtId="0" fontId="0" fillId="0" borderId="152" xfId="0" applyBorder="1" applyAlignment="1" applyProtection="1">
      <alignment horizontal="center" vertical="center"/>
    </xf>
    <xf numFmtId="0" fontId="0" fillId="0" borderId="119" xfId="0" applyBorder="1" applyAlignment="1" applyProtection="1">
      <alignment horizontal="left" vertical="center" wrapText="1"/>
    </xf>
    <xf numFmtId="0" fontId="1" fillId="0" borderId="101" xfId="0" applyFont="1" applyBorder="1" applyAlignment="1" applyProtection="1">
      <alignment horizontal="right" vertical="center"/>
    </xf>
    <xf numFmtId="0" fontId="21" fillId="25" borderId="144" xfId="33" applyFont="1" applyFill="1" applyBorder="1" applyAlignment="1" applyProtection="1">
      <alignment horizontal="left" vertical="center" wrapText="1"/>
    </xf>
    <xf numFmtId="2" fontId="28" fillId="0" borderId="133" xfId="159" applyNumberFormat="1" applyFont="1" applyBorder="1" applyAlignment="1" applyProtection="1">
      <alignment horizontal="right" vertical="center"/>
    </xf>
    <xf numFmtId="0" fontId="36" fillId="28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0" fontId="0" fillId="0" borderId="0" xfId="159" applyNumberFormat="1" applyFont="1" applyProtection="1"/>
    <xf numFmtId="0" fontId="0" fillId="0" borderId="0" xfId="159" applyNumberFormat="1" applyFont="1" applyFill="1" applyProtection="1"/>
    <xf numFmtId="0" fontId="0" fillId="0" borderId="0" xfId="0" applyAlignment="1" applyProtection="1">
      <alignment horizontal="center"/>
    </xf>
    <xf numFmtId="9" fontId="0" fillId="0" borderId="0" xfId="280" applyFont="1" applyAlignment="1" applyProtection="1"/>
    <xf numFmtId="0" fontId="0" fillId="0" borderId="0" xfId="0" applyProtection="1"/>
    <xf numFmtId="0" fontId="31" fillId="0" borderId="0" xfId="0" applyFont="1" applyAlignment="1" applyProtection="1">
      <alignment horizontal="right" vertical="center"/>
    </xf>
    <xf numFmtId="1" fontId="0" fillId="0" borderId="0" xfId="0" applyNumberFormat="1" applyFont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26" fillId="28" borderId="0" xfId="0" applyFont="1" applyFill="1" applyProtection="1"/>
    <xf numFmtId="0" fontId="0" fillId="0" borderId="0" xfId="0" applyAlignment="1" applyProtection="1">
      <alignment horizontal="left" vertical="center"/>
    </xf>
    <xf numFmtId="0" fontId="1" fillId="0" borderId="0" xfId="159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/>
    </xf>
    <xf numFmtId="0" fontId="0" fillId="0" borderId="0" xfId="159" applyNumberFormat="1" applyFont="1" applyAlignment="1" applyProtection="1">
      <alignment horizontal="right" vertical="center"/>
    </xf>
    <xf numFmtId="0" fontId="0" fillId="0" borderId="0" xfId="0" applyBorder="1" applyAlignment="1" applyProtection="1">
      <alignment horizontal="left"/>
    </xf>
    <xf numFmtId="0" fontId="0" fillId="0" borderId="127" xfId="0" applyBorder="1" applyAlignment="1" applyProtection="1">
      <alignment horizontal="right" vertical="center"/>
      <protection locked="0"/>
    </xf>
    <xf numFmtId="0" fontId="0" fillId="0" borderId="132" xfId="0" applyBorder="1" applyAlignment="1" applyProtection="1">
      <alignment horizontal="right" vertical="center"/>
      <protection locked="0"/>
    </xf>
    <xf numFmtId="0" fontId="0" fillId="0" borderId="146" xfId="0" applyBorder="1" applyAlignment="1" applyProtection="1">
      <alignment horizontal="right" vertical="center"/>
      <protection locked="0"/>
    </xf>
    <xf numFmtId="0" fontId="0" fillId="0" borderId="86" xfId="0" applyBorder="1" applyAlignment="1" applyProtection="1">
      <alignment horizontal="right" vertical="center"/>
      <protection locked="0"/>
    </xf>
    <xf numFmtId="0" fontId="37" fillId="0" borderId="0" xfId="0" applyFont="1"/>
    <xf numFmtId="164" fontId="0" fillId="28" borderId="0" xfId="0" applyNumberFormat="1" applyFill="1" applyBorder="1" applyAlignment="1" applyProtection="1">
      <alignment horizontal="center" vertical="center"/>
    </xf>
    <xf numFmtId="0" fontId="29" fillId="28" borderId="118" xfId="0" applyFont="1" applyFill="1" applyBorder="1" applyAlignment="1" applyProtection="1">
      <alignment horizontal="right" vertical="center"/>
    </xf>
    <xf numFmtId="0" fontId="29" fillId="28" borderId="119" xfId="0" applyFont="1" applyFill="1" applyBorder="1" applyAlignment="1" applyProtection="1">
      <alignment horizontal="right" vertical="center"/>
    </xf>
    <xf numFmtId="0" fontId="22" fillId="28" borderId="112" xfId="1" applyFont="1" applyFill="1" applyBorder="1" applyAlignment="1" applyProtection="1">
      <alignment horizontal="left" vertical="center" wrapText="1"/>
    </xf>
    <xf numFmtId="0" fontId="22" fillId="28" borderId="103" xfId="1" applyFont="1" applyFill="1" applyBorder="1" applyAlignment="1" applyProtection="1">
      <alignment horizontal="left" vertical="center" wrapText="1"/>
    </xf>
    <xf numFmtId="0" fontId="22" fillId="28" borderId="104" xfId="1" applyFont="1" applyFill="1" applyBorder="1" applyAlignment="1" applyProtection="1">
      <alignment horizontal="left" vertical="center" wrapText="1"/>
    </xf>
    <xf numFmtId="0" fontId="21" fillId="28" borderId="138" xfId="1" applyFont="1" applyFill="1" applyBorder="1" applyAlignment="1" applyProtection="1">
      <alignment horizontal="left" vertical="center" wrapText="1"/>
    </xf>
    <xf numFmtId="0" fontId="25" fillId="28" borderId="12" xfId="0" applyFont="1" applyFill="1" applyBorder="1" applyAlignment="1" applyProtection="1">
      <alignment horizontal="left" vertical="center" wrapText="1"/>
    </xf>
    <xf numFmtId="0" fontId="24" fillId="28" borderId="135" xfId="33" applyFont="1" applyFill="1" applyBorder="1" applyAlignment="1" applyProtection="1">
      <alignment horizontal="left" vertical="center" wrapText="1"/>
    </xf>
    <xf numFmtId="0" fontId="25" fillId="28" borderId="92" xfId="0" applyFont="1" applyFill="1" applyBorder="1" applyAlignment="1" applyProtection="1">
      <alignment horizontal="left" vertical="center" wrapText="1"/>
    </xf>
    <xf numFmtId="0" fontId="22" fillId="28" borderId="117" xfId="1" applyFont="1" applyFill="1" applyBorder="1" applyAlignment="1" applyProtection="1">
      <alignment horizontal="left" vertical="center" wrapText="1"/>
    </xf>
    <xf numFmtId="0" fontId="25" fillId="28" borderId="118" xfId="0" applyFont="1" applyFill="1" applyBorder="1" applyAlignment="1" applyProtection="1">
      <alignment horizontal="left" vertical="center" wrapText="1"/>
    </xf>
    <xf numFmtId="0" fontId="25" fillId="28" borderId="119" xfId="0" applyFont="1" applyFill="1" applyBorder="1" applyAlignment="1" applyProtection="1">
      <alignment horizontal="left" vertical="center" wrapText="1"/>
    </xf>
    <xf numFmtId="0" fontId="25" fillId="28" borderId="103" xfId="0" applyFont="1" applyFill="1" applyBorder="1" applyAlignment="1" applyProtection="1">
      <alignment horizontal="left" vertical="center" wrapText="1"/>
    </xf>
    <xf numFmtId="0" fontId="25" fillId="28" borderId="104" xfId="0" applyFont="1" applyFill="1" applyBorder="1" applyAlignment="1" applyProtection="1">
      <alignment horizontal="left" vertical="center" wrapText="1"/>
    </xf>
    <xf numFmtId="0" fontId="22" fillId="24" borderId="116" xfId="1" applyFont="1" applyFill="1" applyBorder="1" applyAlignment="1" applyProtection="1">
      <alignment horizontal="left" vertical="center" wrapText="1"/>
    </xf>
    <xf numFmtId="0" fontId="22" fillId="24" borderId="10" xfId="1" applyFont="1" applyFill="1" applyBorder="1" applyAlignment="1" applyProtection="1">
      <alignment horizontal="left" vertical="center" wrapText="1"/>
    </xf>
    <xf numFmtId="0" fontId="22" fillId="24" borderId="12" xfId="1" applyFont="1" applyFill="1" applyBorder="1" applyAlignment="1" applyProtection="1">
      <alignment horizontal="left" vertical="center" wrapText="1"/>
    </xf>
    <xf numFmtId="0" fontId="21" fillId="28" borderId="135" xfId="1" applyFont="1" applyFill="1" applyBorder="1" applyAlignment="1" applyProtection="1">
      <alignment horizontal="left" vertical="center" wrapText="1"/>
    </xf>
    <xf numFmtId="0" fontId="21" fillId="28" borderId="145" xfId="1" applyFont="1" applyFill="1" applyBorder="1" applyAlignment="1" applyProtection="1">
      <alignment horizontal="left" vertical="center" wrapText="1"/>
    </xf>
    <xf numFmtId="0" fontId="25" fillId="28" borderId="107" xfId="0" applyFont="1" applyFill="1" applyBorder="1" applyAlignment="1" applyProtection="1">
      <alignment horizontal="left" vertical="center" wrapText="1"/>
    </xf>
    <xf numFmtId="0" fontId="24" fillId="28" borderId="92" xfId="33" applyFont="1" applyFill="1" applyBorder="1" applyAlignment="1" applyProtection="1">
      <alignment horizontal="left" vertical="center" wrapText="1"/>
    </xf>
    <xf numFmtId="0" fontId="1" fillId="28" borderId="117" xfId="0" applyFont="1" applyFill="1" applyBorder="1" applyAlignment="1" applyProtection="1">
      <alignment horizontal="left" vertical="center" wrapText="1"/>
    </xf>
    <xf numFmtId="0" fontId="1" fillId="28" borderId="118" xfId="0" applyFont="1" applyFill="1" applyBorder="1" applyAlignment="1" applyProtection="1">
      <alignment horizontal="left" vertical="center"/>
    </xf>
    <xf numFmtId="0" fontId="1" fillId="28" borderId="119" xfId="0" applyFont="1" applyFill="1" applyBorder="1" applyAlignment="1" applyProtection="1">
      <alignment horizontal="left" vertical="center"/>
    </xf>
    <xf numFmtId="0" fontId="29" fillId="0" borderId="117" xfId="0" applyFont="1" applyBorder="1" applyAlignment="1" applyProtection="1">
      <alignment horizontal="center" vertical="center"/>
    </xf>
    <xf numFmtId="0" fontId="29" fillId="0" borderId="118" xfId="0" applyFont="1" applyBorder="1" applyAlignment="1" applyProtection="1">
      <alignment horizontal="center" vertical="center"/>
    </xf>
    <xf numFmtId="0" fontId="29" fillId="0" borderId="119" xfId="0" applyFont="1" applyBorder="1" applyAlignment="1" applyProtection="1">
      <alignment horizontal="center" vertical="center"/>
    </xf>
    <xf numFmtId="0" fontId="24" fillId="25" borderId="135" xfId="33" applyFont="1" applyFill="1" applyBorder="1" applyAlignment="1" applyProtection="1">
      <alignment horizontal="left" vertical="center" wrapText="1"/>
    </xf>
    <xf numFmtId="0" fontId="24" fillId="25" borderId="92" xfId="33" applyFont="1" applyFill="1" applyBorder="1" applyAlignment="1" applyProtection="1">
      <alignment horizontal="left" vertical="center" wrapText="1"/>
    </xf>
    <xf numFmtId="0" fontId="21" fillId="25" borderId="135" xfId="1" applyFont="1" applyFill="1" applyBorder="1" applyAlignment="1" applyProtection="1">
      <alignment horizontal="left" vertical="center" wrapText="1"/>
    </xf>
    <xf numFmtId="0" fontId="25" fillId="25" borderId="92" xfId="0" applyFont="1" applyFill="1" applyBorder="1" applyAlignment="1" applyProtection="1">
      <alignment horizontal="left" vertical="center" wrapText="1"/>
    </xf>
    <xf numFmtId="0" fontId="32" fillId="28" borderId="117" xfId="0" applyFont="1" applyFill="1" applyBorder="1" applyAlignment="1" applyProtection="1">
      <alignment horizontal="center" vertical="center"/>
    </xf>
    <xf numFmtId="0" fontId="32" fillId="28" borderId="118" xfId="0" applyFont="1" applyFill="1" applyBorder="1" applyAlignment="1" applyProtection="1">
      <alignment horizontal="center" vertical="center"/>
    </xf>
    <xf numFmtId="0" fontId="32" fillId="28" borderId="119" xfId="0" applyFont="1" applyFill="1" applyBorder="1" applyAlignment="1" applyProtection="1">
      <alignment horizontal="center" vertical="center"/>
    </xf>
    <xf numFmtId="0" fontId="22" fillId="24" borderId="117" xfId="1" applyFont="1" applyFill="1" applyBorder="1" applyAlignment="1" applyProtection="1">
      <alignment horizontal="left" vertical="center" wrapText="1"/>
    </xf>
    <xf numFmtId="0" fontId="25" fillId="24" borderId="118" xfId="0" applyFont="1" applyFill="1" applyBorder="1" applyAlignment="1" applyProtection="1">
      <alignment horizontal="left" vertical="center" wrapText="1"/>
    </xf>
    <xf numFmtId="0" fontId="25" fillId="24" borderId="119" xfId="0" applyFont="1" applyFill="1" applyBorder="1" applyAlignment="1" applyProtection="1">
      <alignment horizontal="left" vertical="center" wrapText="1"/>
    </xf>
    <xf numFmtId="0" fontId="24" fillId="26" borderId="139" xfId="33" applyFont="1" applyFill="1" applyBorder="1" applyAlignment="1" applyProtection="1">
      <alignment horizontal="left" vertical="center" wrapText="1"/>
    </xf>
    <xf numFmtId="0" fontId="25" fillId="26" borderId="111" xfId="0" applyFont="1" applyFill="1" applyBorder="1" applyAlignment="1" applyProtection="1">
      <alignment horizontal="left" vertical="center" wrapText="1"/>
    </xf>
    <xf numFmtId="0" fontId="22" fillId="24" borderId="112" xfId="1" applyFont="1" applyFill="1" applyBorder="1" applyAlignment="1" applyProtection="1">
      <alignment horizontal="left" vertical="center" wrapText="1"/>
    </xf>
    <xf numFmtId="0" fontId="25" fillId="24" borderId="103" xfId="0" applyFont="1" applyFill="1" applyBorder="1" applyAlignment="1" applyProtection="1">
      <alignment horizontal="left" vertical="center" wrapText="1"/>
    </xf>
    <xf numFmtId="0" fontId="25" fillId="24" borderId="104" xfId="0" applyFont="1" applyFill="1" applyBorder="1" applyAlignment="1" applyProtection="1">
      <alignment horizontal="left" vertical="center" wrapText="1"/>
    </xf>
    <xf numFmtId="0" fontId="21" fillId="24" borderId="138" xfId="1" applyFont="1" applyFill="1" applyBorder="1" applyAlignment="1" applyProtection="1">
      <alignment horizontal="left" vertical="center" wrapText="1"/>
    </xf>
    <xf numFmtId="0" fontId="25" fillId="24" borderId="12" xfId="0" applyFont="1" applyFill="1" applyBorder="1" applyAlignment="1" applyProtection="1">
      <alignment horizontal="left" vertical="center" wrapText="1"/>
    </xf>
    <xf numFmtId="0" fontId="21" fillId="24" borderId="135" xfId="1" applyFont="1" applyFill="1" applyBorder="1" applyAlignment="1" applyProtection="1">
      <alignment horizontal="left" vertical="center" wrapText="1"/>
    </xf>
    <xf numFmtId="0" fontId="25" fillId="24" borderId="92" xfId="0" applyFont="1" applyFill="1" applyBorder="1" applyAlignment="1" applyProtection="1">
      <alignment horizontal="left" vertical="center" wrapText="1"/>
    </xf>
    <xf numFmtId="0" fontId="22" fillId="24" borderId="103" xfId="1" applyFont="1" applyFill="1" applyBorder="1" applyAlignment="1" applyProtection="1">
      <alignment horizontal="left" vertical="center" wrapText="1"/>
    </xf>
    <xf numFmtId="0" fontId="22" fillId="24" borderId="104" xfId="1" applyFont="1" applyFill="1" applyBorder="1" applyAlignment="1" applyProtection="1">
      <alignment horizontal="left" vertical="center" wrapText="1"/>
    </xf>
    <xf numFmtId="0" fontId="21" fillId="25" borderId="138" xfId="1" applyFont="1" applyFill="1" applyBorder="1" applyAlignment="1" applyProtection="1">
      <alignment horizontal="left" vertical="center" wrapText="1"/>
    </xf>
    <xf numFmtId="0" fontId="25" fillId="25" borderId="12" xfId="0" applyFont="1" applyFill="1" applyBorder="1" applyAlignment="1" applyProtection="1">
      <alignment horizontal="left" vertical="center" wrapText="1"/>
    </xf>
    <xf numFmtId="0" fontId="21" fillId="25" borderId="155" xfId="1" applyFont="1" applyFill="1" applyBorder="1" applyAlignment="1" applyProtection="1">
      <alignment horizontal="left" vertical="center" wrapText="1"/>
    </xf>
    <xf numFmtId="0" fontId="25" fillId="25" borderId="113" xfId="0" applyFont="1" applyFill="1" applyBorder="1" applyAlignment="1" applyProtection="1">
      <alignment horizontal="left" vertical="center" wrapText="1"/>
    </xf>
    <xf numFmtId="0" fontId="23" fillId="0" borderId="106" xfId="1" applyFont="1" applyFill="1" applyBorder="1" applyAlignment="1" applyProtection="1">
      <alignment horizontal="left" vertical="center" wrapText="1"/>
    </xf>
    <xf numFmtId="0" fontId="23" fillId="0" borderId="0" xfId="1" applyFont="1" applyFill="1" applyBorder="1" applyAlignment="1" applyProtection="1">
      <alignment horizontal="left" vertical="center" wrapText="1"/>
    </xf>
    <xf numFmtId="0" fontId="1" fillId="24" borderId="117" xfId="0" applyFont="1" applyFill="1" applyBorder="1" applyAlignment="1" applyProtection="1">
      <alignment horizontal="left" vertical="center" wrapText="1"/>
    </xf>
    <xf numFmtId="0" fontId="1" fillId="24" borderId="118" xfId="0" applyFont="1" applyFill="1" applyBorder="1" applyAlignment="1" applyProtection="1">
      <alignment horizontal="left" vertical="center"/>
    </xf>
    <xf numFmtId="0" fontId="1" fillId="24" borderId="119" xfId="0" applyFont="1" applyFill="1" applyBorder="1" applyAlignment="1" applyProtection="1">
      <alignment horizontal="left" vertical="center"/>
    </xf>
    <xf numFmtId="0" fontId="22" fillId="25" borderId="112" xfId="1" applyFont="1" applyFill="1" applyBorder="1" applyAlignment="1" applyProtection="1">
      <alignment horizontal="left" vertical="center" wrapText="1"/>
    </xf>
    <xf numFmtId="0" fontId="25" fillId="25" borderId="103" xfId="0" applyFont="1" applyFill="1" applyBorder="1" applyAlignment="1" applyProtection="1">
      <alignment horizontal="left" vertical="center" wrapText="1"/>
    </xf>
    <xf numFmtId="0" fontId="25" fillId="25" borderId="104" xfId="0" applyFont="1" applyFill="1" applyBorder="1" applyAlignment="1" applyProtection="1">
      <alignment horizontal="left" vertical="center" wrapText="1"/>
    </xf>
    <xf numFmtId="0" fontId="24" fillId="27" borderId="138" xfId="33" applyFont="1" applyFill="1" applyBorder="1" applyAlignment="1" applyProtection="1">
      <alignment horizontal="left" vertical="center" wrapText="1"/>
    </xf>
    <xf numFmtId="0" fontId="25" fillId="27" borderId="12" xfId="0" applyFont="1" applyFill="1" applyBorder="1" applyAlignment="1" applyProtection="1">
      <alignment horizontal="left" vertical="center" wrapText="1"/>
    </xf>
    <xf numFmtId="0" fontId="24" fillId="26" borderId="135" xfId="33" applyFont="1" applyFill="1" applyBorder="1" applyAlignment="1" applyProtection="1">
      <alignment horizontal="left" vertical="center" wrapText="1"/>
    </xf>
    <xf numFmtId="0" fontId="25" fillId="26" borderId="92" xfId="0" applyFont="1" applyFill="1" applyBorder="1" applyAlignment="1" applyProtection="1">
      <alignment horizontal="left" vertical="center" wrapText="1"/>
    </xf>
  </cellXfs>
  <cellStyles count="281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31"/>
    <cellStyle name="Calculation 2" xfId="27"/>
    <cellStyle name="Calculation 2 10" xfId="127"/>
    <cellStyle name="Calculation 2 10 2" xfId="248"/>
    <cellStyle name="Calculation 2 11" xfId="134"/>
    <cellStyle name="Calculation 2 11 2" xfId="255"/>
    <cellStyle name="Calculation 2 12" xfId="141"/>
    <cellStyle name="Calculation 2 12 2" xfId="262"/>
    <cellStyle name="Calculation 2 13" xfId="160"/>
    <cellStyle name="Calculation 2 2" xfId="55"/>
    <cellStyle name="Calculation 2 2 2" xfId="176"/>
    <cellStyle name="Calculation 2 3" xfId="51"/>
    <cellStyle name="Calculation 2 3 2" xfId="172"/>
    <cellStyle name="Calculation 2 4" xfId="59"/>
    <cellStyle name="Calculation 2 4 2" xfId="180"/>
    <cellStyle name="Calculation 2 5" xfId="54"/>
    <cellStyle name="Calculation 2 5 2" xfId="175"/>
    <cellStyle name="Calculation 2 6" xfId="77"/>
    <cellStyle name="Calculation 2 6 2" xfId="198"/>
    <cellStyle name="Calculation 2 7" xfId="108"/>
    <cellStyle name="Calculation 2 7 2" xfId="229"/>
    <cellStyle name="Calculation 2 8" xfId="107"/>
    <cellStyle name="Calculation 2 8 2" xfId="228"/>
    <cellStyle name="Calculation 2 9" xfId="119"/>
    <cellStyle name="Calculation 2 9 2" xfId="240"/>
    <cellStyle name="Calculation 3" xfId="44"/>
    <cellStyle name="Calculation 3 10" xfId="142"/>
    <cellStyle name="Calculation 3 10 2" xfId="263"/>
    <cellStyle name="Calculation 3 11" xfId="148"/>
    <cellStyle name="Calculation 3 11 2" xfId="269"/>
    <cellStyle name="Calculation 3 12" xfId="154"/>
    <cellStyle name="Calculation 3 12 2" xfId="275"/>
    <cellStyle name="Calculation 3 13" xfId="165"/>
    <cellStyle name="Calculation 3 2" xfId="63"/>
    <cellStyle name="Calculation 3 2 2" xfId="184"/>
    <cellStyle name="Calculation 3 3" xfId="72"/>
    <cellStyle name="Calculation 3 3 2" xfId="193"/>
    <cellStyle name="Calculation 3 4" xfId="82"/>
    <cellStyle name="Calculation 3 4 2" xfId="203"/>
    <cellStyle name="Calculation 3 5" xfId="88"/>
    <cellStyle name="Calculation 3 5 2" xfId="209"/>
    <cellStyle name="Calculation 3 6" xfId="94"/>
    <cellStyle name="Calculation 3 6 2" xfId="215"/>
    <cellStyle name="Calculation 3 7" xfId="120"/>
    <cellStyle name="Calculation 3 7 2" xfId="241"/>
    <cellStyle name="Calculation 3 8" xfId="128"/>
    <cellStyle name="Calculation 3 8 2" xfId="249"/>
    <cellStyle name="Calculation 3 9" xfId="135"/>
    <cellStyle name="Calculation 3 9 2" xfId="256"/>
    <cellStyle name="Check Cell 2" xfId="43"/>
    <cellStyle name="Comma" xfId="159" builtinId="3"/>
    <cellStyle name="Explanatory Text 2" xfId="36"/>
    <cellStyle name="Good 2" xfId="34"/>
    <cellStyle name="Heading 1 2" xfId="38"/>
    <cellStyle name="Heading 2 2" xfId="39"/>
    <cellStyle name="Heading 3 2" xfId="40"/>
    <cellStyle name="Heading 4 2" xfId="41"/>
    <cellStyle name="Input 2" xfId="30"/>
    <cellStyle name="Input 2 10" xfId="99"/>
    <cellStyle name="Input 2 10 2" xfId="220"/>
    <cellStyle name="Input 2 11" xfId="113"/>
    <cellStyle name="Input 2 11 2" xfId="234"/>
    <cellStyle name="Input 2 12" xfId="102"/>
    <cellStyle name="Input 2 12 2" xfId="223"/>
    <cellStyle name="Input 2 13" xfId="162"/>
    <cellStyle name="Input 2 2" xfId="57"/>
    <cellStyle name="Input 2 2 2" xfId="178"/>
    <cellStyle name="Input 2 3" xfId="49"/>
    <cellStyle name="Input 2 3 2" xfId="170"/>
    <cellStyle name="Input 2 4" xfId="61"/>
    <cellStyle name="Input 2 4 2" xfId="182"/>
    <cellStyle name="Input 2 5" xfId="52"/>
    <cellStyle name="Input 2 5 2" xfId="173"/>
    <cellStyle name="Input 2 6" xfId="80"/>
    <cellStyle name="Input 2 6 2" xfId="201"/>
    <cellStyle name="Input 2 7" xfId="111"/>
    <cellStyle name="Input 2 7 2" xfId="232"/>
    <cellStyle name="Input 2 8" xfId="104"/>
    <cellStyle name="Input 2 8 2" xfId="225"/>
    <cellStyle name="Input 2 9" xfId="116"/>
    <cellStyle name="Input 2 9 2" xfId="237"/>
    <cellStyle name="Input 3" xfId="46"/>
    <cellStyle name="Input 3 10" xfId="144"/>
    <cellStyle name="Input 3 10 2" xfId="265"/>
    <cellStyle name="Input 3 11" xfId="150"/>
    <cellStyle name="Input 3 11 2" xfId="271"/>
    <cellStyle name="Input 3 12" xfId="156"/>
    <cellStyle name="Input 3 12 2" xfId="277"/>
    <cellStyle name="Input 3 13" xfId="167"/>
    <cellStyle name="Input 3 2" xfId="65"/>
    <cellStyle name="Input 3 2 2" xfId="186"/>
    <cellStyle name="Input 3 3" xfId="74"/>
    <cellStyle name="Input 3 3 2" xfId="195"/>
    <cellStyle name="Input 3 4" xfId="84"/>
    <cellStyle name="Input 3 4 2" xfId="205"/>
    <cellStyle name="Input 3 5" xfId="90"/>
    <cellStyle name="Input 3 5 2" xfId="211"/>
    <cellStyle name="Input 3 6" xfId="96"/>
    <cellStyle name="Input 3 6 2" xfId="217"/>
    <cellStyle name="Input 3 7" xfId="122"/>
    <cellStyle name="Input 3 7 2" xfId="243"/>
    <cellStyle name="Input 3 8" xfId="130"/>
    <cellStyle name="Input 3 8 2" xfId="251"/>
    <cellStyle name="Input 3 9" xfId="137"/>
    <cellStyle name="Input 3 9 2" xfId="258"/>
    <cellStyle name="Linked Cell 2" xfId="28"/>
    <cellStyle name="Neutral 2" xfId="32"/>
    <cellStyle name="Normal" xfId="0" builtinId="0"/>
    <cellStyle name="Normal 2" xfId="1"/>
    <cellStyle name="Normal_Feuil1" xfId="33"/>
    <cellStyle name="Note 2" xfId="29"/>
    <cellStyle name="Note 2 10" xfId="101"/>
    <cellStyle name="Note 2 10 2" xfId="222"/>
    <cellStyle name="Note 2 11" xfId="109"/>
    <cellStyle name="Note 2 11 2" xfId="230"/>
    <cellStyle name="Note 2 12" xfId="106"/>
    <cellStyle name="Note 2 12 2" xfId="227"/>
    <cellStyle name="Note 2 13" xfId="161"/>
    <cellStyle name="Note 2 2" xfId="56"/>
    <cellStyle name="Note 2 2 2" xfId="177"/>
    <cellStyle name="Note 2 3" xfId="50"/>
    <cellStyle name="Note 2 3 2" xfId="171"/>
    <cellStyle name="Note 2 4" xfId="60"/>
    <cellStyle name="Note 2 4 2" xfId="181"/>
    <cellStyle name="Note 2 5" xfId="53"/>
    <cellStyle name="Note 2 5 2" xfId="174"/>
    <cellStyle name="Note 2 6" xfId="79"/>
    <cellStyle name="Note 2 6 2" xfId="200"/>
    <cellStyle name="Note 2 7" xfId="110"/>
    <cellStyle name="Note 2 7 2" xfId="231"/>
    <cellStyle name="Note 2 8" xfId="105"/>
    <cellStyle name="Note 2 8 2" xfId="226"/>
    <cellStyle name="Note 2 9" xfId="114"/>
    <cellStyle name="Note 2 9 2" xfId="235"/>
    <cellStyle name="Note 3" xfId="45"/>
    <cellStyle name="Note 3 10" xfId="143"/>
    <cellStyle name="Note 3 10 2" xfId="264"/>
    <cellStyle name="Note 3 11" xfId="149"/>
    <cellStyle name="Note 3 11 2" xfId="270"/>
    <cellStyle name="Note 3 12" xfId="155"/>
    <cellStyle name="Note 3 12 2" xfId="276"/>
    <cellStyle name="Note 3 13" xfId="166"/>
    <cellStyle name="Note 3 2" xfId="64"/>
    <cellStyle name="Note 3 2 2" xfId="185"/>
    <cellStyle name="Note 3 3" xfId="73"/>
    <cellStyle name="Note 3 3 2" xfId="194"/>
    <cellStyle name="Note 3 4" xfId="83"/>
    <cellStyle name="Note 3 4 2" xfId="204"/>
    <cellStyle name="Note 3 5" xfId="89"/>
    <cellStyle name="Note 3 5 2" xfId="210"/>
    <cellStyle name="Note 3 6" xfId="95"/>
    <cellStyle name="Note 3 6 2" xfId="216"/>
    <cellStyle name="Note 3 7" xfId="121"/>
    <cellStyle name="Note 3 7 2" xfId="242"/>
    <cellStyle name="Note 3 8" xfId="129"/>
    <cellStyle name="Note 3 8 2" xfId="250"/>
    <cellStyle name="Note 3 9" xfId="136"/>
    <cellStyle name="Note 3 9 2" xfId="257"/>
    <cellStyle name="Output 2" xfId="35"/>
    <cellStyle name="Output 2 10" xfId="103"/>
    <cellStyle name="Output 2 10 2" xfId="224"/>
    <cellStyle name="Output 2 11" xfId="117"/>
    <cellStyle name="Output 2 11 2" xfId="238"/>
    <cellStyle name="Output 2 12" xfId="125"/>
    <cellStyle name="Output 2 12 2" xfId="246"/>
    <cellStyle name="Output 2 13" xfId="163"/>
    <cellStyle name="Output 2 2" xfId="58"/>
    <cellStyle name="Output 2 2 2" xfId="179"/>
    <cellStyle name="Output 2 3" xfId="68"/>
    <cellStyle name="Output 2 3 2" xfId="189"/>
    <cellStyle name="Output 2 4" xfId="78"/>
    <cellStyle name="Output 2 4 2" xfId="199"/>
    <cellStyle name="Output 2 5" xfId="69"/>
    <cellStyle name="Output 2 5 2" xfId="190"/>
    <cellStyle name="Output 2 6" xfId="70"/>
    <cellStyle name="Output 2 6 2" xfId="191"/>
    <cellStyle name="Output 2 7" xfId="115"/>
    <cellStyle name="Output 2 7 2" xfId="236"/>
    <cellStyle name="Output 2 8" xfId="100"/>
    <cellStyle name="Output 2 8 2" xfId="221"/>
    <cellStyle name="Output 2 9" xfId="112"/>
    <cellStyle name="Output 2 9 2" xfId="233"/>
    <cellStyle name="Output 3" xfId="47"/>
    <cellStyle name="Output 3 10" xfId="145"/>
    <cellStyle name="Output 3 10 2" xfId="266"/>
    <cellStyle name="Output 3 11" xfId="151"/>
    <cellStyle name="Output 3 11 2" xfId="272"/>
    <cellStyle name="Output 3 12" xfId="157"/>
    <cellStyle name="Output 3 12 2" xfId="278"/>
    <cellStyle name="Output 3 13" xfId="168"/>
    <cellStyle name="Output 3 2" xfId="66"/>
    <cellStyle name="Output 3 2 2" xfId="187"/>
    <cellStyle name="Output 3 3" xfId="75"/>
    <cellStyle name="Output 3 3 2" xfId="196"/>
    <cellStyle name="Output 3 4" xfId="85"/>
    <cellStyle name="Output 3 4 2" xfId="206"/>
    <cellStyle name="Output 3 5" xfId="91"/>
    <cellStyle name="Output 3 5 2" xfId="212"/>
    <cellStyle name="Output 3 6" xfId="97"/>
    <cellStyle name="Output 3 6 2" xfId="218"/>
    <cellStyle name="Output 3 7" xfId="123"/>
    <cellStyle name="Output 3 7 2" xfId="244"/>
    <cellStyle name="Output 3 8" xfId="131"/>
    <cellStyle name="Output 3 8 2" xfId="252"/>
    <cellStyle name="Output 3 9" xfId="138"/>
    <cellStyle name="Output 3 9 2" xfId="259"/>
    <cellStyle name="Percent" xfId="280" builtinId="5"/>
    <cellStyle name="Title 2" xfId="37"/>
    <cellStyle name="Total 2" xfId="42"/>
    <cellStyle name="Total 2 10" xfId="140"/>
    <cellStyle name="Total 2 10 2" xfId="261"/>
    <cellStyle name="Total 2 11" xfId="147"/>
    <cellStyle name="Total 2 11 2" xfId="268"/>
    <cellStyle name="Total 2 12" xfId="153"/>
    <cellStyle name="Total 2 12 2" xfId="274"/>
    <cellStyle name="Total 2 13" xfId="164"/>
    <cellStyle name="Total 2 2" xfId="62"/>
    <cellStyle name="Total 2 2 2" xfId="183"/>
    <cellStyle name="Total 2 3" xfId="71"/>
    <cellStyle name="Total 2 3 2" xfId="192"/>
    <cellStyle name="Total 2 4" xfId="81"/>
    <cellStyle name="Total 2 4 2" xfId="202"/>
    <cellStyle name="Total 2 5" xfId="87"/>
    <cellStyle name="Total 2 5 2" xfId="208"/>
    <cellStyle name="Total 2 6" xfId="93"/>
    <cellStyle name="Total 2 6 2" xfId="214"/>
    <cellStyle name="Total 2 7" xfId="118"/>
    <cellStyle name="Total 2 7 2" xfId="239"/>
    <cellStyle name="Total 2 8" xfId="126"/>
    <cellStyle name="Total 2 8 2" xfId="247"/>
    <cellStyle name="Total 2 9" xfId="133"/>
    <cellStyle name="Total 2 9 2" xfId="254"/>
    <cellStyle name="Total 3" xfId="48"/>
    <cellStyle name="Total 3 10" xfId="146"/>
    <cellStyle name="Total 3 10 2" xfId="267"/>
    <cellStyle name="Total 3 11" xfId="152"/>
    <cellStyle name="Total 3 11 2" xfId="273"/>
    <cellStyle name="Total 3 12" xfId="158"/>
    <cellStyle name="Total 3 12 2" xfId="279"/>
    <cellStyle name="Total 3 13" xfId="169"/>
    <cellStyle name="Total 3 2" xfId="67"/>
    <cellStyle name="Total 3 2 2" xfId="188"/>
    <cellStyle name="Total 3 3" xfId="76"/>
    <cellStyle name="Total 3 3 2" xfId="197"/>
    <cellStyle name="Total 3 4" xfId="86"/>
    <cellStyle name="Total 3 4 2" xfId="207"/>
    <cellStyle name="Total 3 5" xfId="92"/>
    <cellStyle name="Total 3 5 2" xfId="213"/>
    <cellStyle name="Total 3 6" xfId="98"/>
    <cellStyle name="Total 3 6 2" xfId="219"/>
    <cellStyle name="Total 3 7" xfId="124"/>
    <cellStyle name="Total 3 7 2" xfId="245"/>
    <cellStyle name="Total 3 8" xfId="132"/>
    <cellStyle name="Total 3 8 2" xfId="253"/>
    <cellStyle name="Total 3 9" xfId="139"/>
    <cellStyle name="Total 3 9 2" xfId="260"/>
    <cellStyle name="Warning Text 2" xfId="26"/>
  </cellStyles>
  <dxfs count="2"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8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102395</xdr:colOff>
      <xdr:row>61</xdr:row>
      <xdr:rowOff>4431</xdr:rowOff>
    </xdr:from>
    <xdr:to>
      <xdr:col>4</xdr:col>
      <xdr:colOff>0</xdr:colOff>
      <xdr:row>69</xdr:row>
      <xdr:rowOff>137121</xdr:rowOff>
    </xdr:to>
    <xdr:grpSp>
      <xdr:nvGrpSpPr>
        <xdr:cNvPr id="2" name="Group 8"/>
        <xdr:cNvGrpSpPr>
          <a:grpSpLocks/>
        </xdr:cNvGrpSpPr>
      </xdr:nvGrpSpPr>
      <xdr:grpSpPr bwMode="auto">
        <a:xfrm>
          <a:off x="714716" y="22156860"/>
          <a:ext cx="4932248" cy="2854118"/>
          <a:chOff x="118" y="357"/>
          <a:chExt cx="405" cy="178"/>
        </a:xfrm>
      </xdr:grpSpPr>
      <xdr:sp macro="" textlink="">
        <xdr:nvSpPr>
          <xdr:cNvPr id="3" name="Rectangle 6"/>
          <xdr:cNvSpPr>
            <a:spLocks noChangeArrowheads="1"/>
          </xdr:cNvSpPr>
        </xdr:nvSpPr>
        <xdr:spPr bwMode="auto">
          <a:xfrm>
            <a:off x="118" y="357"/>
            <a:ext cx="405" cy="17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" name="Rectangle 1"/>
          <xdr:cNvSpPr>
            <a:spLocks noChangeArrowheads="1"/>
          </xdr:cNvSpPr>
        </xdr:nvSpPr>
        <xdr:spPr bwMode="auto">
          <a:xfrm>
            <a:off x="134" y="398"/>
            <a:ext cx="48" cy="32"/>
          </a:xfrm>
          <a:prstGeom prst="rect">
            <a:avLst/>
          </a:prstGeom>
          <a:solidFill>
            <a:schemeClr val="accent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" name="Rectangle 2"/>
          <xdr:cNvSpPr>
            <a:spLocks noChangeArrowheads="1"/>
          </xdr:cNvSpPr>
        </xdr:nvSpPr>
        <xdr:spPr bwMode="auto">
          <a:xfrm>
            <a:off x="134" y="430"/>
            <a:ext cx="48" cy="31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" name="Rectangle 3"/>
          <xdr:cNvSpPr>
            <a:spLocks noChangeArrowheads="1"/>
          </xdr:cNvSpPr>
        </xdr:nvSpPr>
        <xdr:spPr bwMode="auto">
          <a:xfrm>
            <a:off x="133" y="461"/>
            <a:ext cx="48" cy="33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" name="Rectangle 4"/>
          <xdr:cNvSpPr>
            <a:spLocks noChangeArrowheads="1"/>
          </xdr:cNvSpPr>
        </xdr:nvSpPr>
        <xdr:spPr bwMode="auto">
          <a:xfrm>
            <a:off x="133" y="492"/>
            <a:ext cx="48" cy="34"/>
          </a:xfrm>
          <a:prstGeom prst="rect">
            <a:avLst/>
          </a:prstGeom>
          <a:solidFill>
            <a:srgbClr val="FF8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" name="Text Box 5"/>
          <xdr:cNvSpPr txBox="1">
            <a:spLocks noChangeArrowheads="1"/>
          </xdr:cNvSpPr>
        </xdr:nvSpPr>
        <xdr:spPr bwMode="auto">
          <a:xfrm>
            <a:off x="187" y="389"/>
            <a:ext cx="331" cy="14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 flexibility: any technical solution must satisfy this capability to be viable</a:t>
            </a:r>
          </a:p>
          <a:p>
            <a:pPr algn="l" rtl="0">
              <a:defRPr sz="1000"/>
            </a:pPr>
            <a:endParaRPr lang="fr-FR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fr-FR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Some flexibility: a technical solution may not fully satisfy this capability but will trade-off with another requirement to make the higher capability viable,</a:t>
            </a:r>
          </a:p>
          <a:p>
            <a:pPr algn="l" rtl="0">
              <a:defRPr sz="1000"/>
            </a:pPr>
            <a:endParaRPr lang="fr-FR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fr-FR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Medium flexibility: a technical solution may only partly satisfy this  capability and still be viable</a:t>
            </a:r>
          </a:p>
          <a:p>
            <a:pPr algn="l" rtl="0">
              <a:defRPr sz="1000"/>
            </a:pPr>
            <a:endParaRPr lang="fr-FR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fr-FR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High flexibility: a technical solution may not satisfy this  capability and still be viable</a:t>
            </a:r>
          </a:p>
        </xdr:txBody>
      </xdr:sp>
      <xdr:sp macro="" textlink="">
        <xdr:nvSpPr>
          <xdr:cNvPr id="9" name="Text Box 7"/>
          <xdr:cNvSpPr txBox="1">
            <a:spLocks noChangeArrowheads="1"/>
          </xdr:cNvSpPr>
        </xdr:nvSpPr>
        <xdr:spPr bwMode="auto">
          <a:xfrm>
            <a:off x="135" y="366"/>
            <a:ext cx="313" cy="2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Flexibility in how the capabilities must be satisfied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8"/>
  <sheetViews>
    <sheetView tabSelected="1" zoomScale="70" zoomScaleNormal="70" workbookViewId="0">
      <selection activeCell="E23" sqref="E23"/>
    </sheetView>
  </sheetViews>
  <sheetFormatPr defaultRowHeight="26.25" x14ac:dyDescent="0.25"/>
  <cols>
    <col min="1" max="1" width="9.140625" style="5"/>
    <col min="2" max="2" width="10.28515625" style="1" customWidth="1"/>
    <col min="3" max="3" width="12.42578125" style="1" customWidth="1"/>
    <col min="4" max="4" width="52.85546875" style="1" customWidth="1"/>
    <col min="5" max="5" width="9.140625" style="6"/>
    <col min="6" max="6" width="19.5703125" style="12" customWidth="1"/>
    <col min="7" max="7" width="9.140625" style="7" bestFit="1" customWidth="1"/>
    <col min="8" max="8" width="11.7109375" style="10" customWidth="1"/>
    <col min="9" max="9" width="11.5703125" customWidth="1"/>
    <col min="10" max="10" width="11.140625" style="13" bestFit="1" customWidth="1"/>
    <col min="11" max="11" width="8.85546875" style="17" hidden="1" customWidth="1"/>
    <col min="12" max="12" width="21" style="8" bestFit="1" customWidth="1"/>
    <col min="13" max="13" width="75.42578125" style="9" customWidth="1"/>
    <col min="14" max="14" width="7.5703125" customWidth="1"/>
    <col min="16" max="17" width="6.42578125" customWidth="1"/>
    <col min="18" max="18" width="7.140625" customWidth="1"/>
  </cols>
  <sheetData>
    <row r="1" spans="1:24" ht="27" thickBot="1" x14ac:dyDescent="0.3">
      <c r="A1" s="37" t="s">
        <v>112</v>
      </c>
      <c r="B1" s="169"/>
      <c r="C1" s="169"/>
      <c r="D1" s="169"/>
      <c r="E1" s="170"/>
      <c r="F1" s="171"/>
      <c r="G1" s="172"/>
      <c r="H1" s="173"/>
      <c r="I1" s="174"/>
      <c r="J1" s="175"/>
      <c r="K1" s="176"/>
      <c r="L1" s="177"/>
      <c r="M1" s="178"/>
      <c r="N1" s="174"/>
    </row>
    <row r="2" spans="1:24" s="18" customFormat="1" ht="47.25" thickBot="1" x14ac:dyDescent="0.3">
      <c r="A2" s="223" t="s">
        <v>81</v>
      </c>
      <c r="B2" s="224"/>
      <c r="C2" s="224"/>
      <c r="D2" s="224"/>
      <c r="E2" s="225"/>
      <c r="F2" s="23"/>
      <c r="G2" s="24"/>
      <c r="H2" s="25"/>
      <c r="I2" s="26"/>
      <c r="J2" s="27"/>
      <c r="K2" s="28"/>
      <c r="L2" s="29"/>
      <c r="M2" s="168" t="s">
        <v>109</v>
      </c>
      <c r="N2" s="26"/>
    </row>
    <row r="3" spans="1:24" s="19" customFormat="1" ht="40.5" customHeight="1" thickBot="1" x14ac:dyDescent="0.3">
      <c r="A3" s="30"/>
      <c r="B3" s="192" t="s">
        <v>75</v>
      </c>
      <c r="C3" s="192"/>
      <c r="D3" s="193"/>
      <c r="E3" s="31">
        <f>0.7*(Market_C1*Attractive_C2*Global_C7)^(1/3)+0.1*(Grid_C3*Beneficial_C4)^(1/2)+0.2*(Permit_C5*Safety_C6)^(1/2)</f>
        <v>4.8422240449288108</v>
      </c>
      <c r="F3" s="191" t="str">
        <f>IF(K3=0,"All Thresholds OK",IF(K3=1,"1 Threshold Breached",CONCATENATE(K3," Thresholds Breached")))</f>
        <v>2 Thresholds Breached</v>
      </c>
      <c r="G3" s="191"/>
      <c r="H3" s="32"/>
      <c r="I3" s="32"/>
      <c r="J3" s="32"/>
      <c r="K3" s="33">
        <f>SUM(K4:K16)</f>
        <v>2</v>
      </c>
      <c r="L3" s="32"/>
      <c r="M3" s="32"/>
      <c r="N3" s="32"/>
    </row>
    <row r="4" spans="1:24" s="19" customFormat="1" ht="17.25" customHeight="1" x14ac:dyDescent="0.25">
      <c r="A4" s="34" t="s">
        <v>26</v>
      </c>
      <c r="B4" s="194" t="s">
        <v>6</v>
      </c>
      <c r="C4" s="195"/>
      <c r="D4" s="196"/>
      <c r="E4" s="35">
        <f>Market_C1</f>
        <v>5.5510894530333657</v>
      </c>
      <c r="F4" s="26"/>
      <c r="G4" s="26"/>
      <c r="H4" s="32"/>
      <c r="I4" s="32"/>
      <c r="J4" s="32"/>
      <c r="K4" s="36"/>
      <c r="L4" s="32"/>
      <c r="M4" s="37" t="s">
        <v>110</v>
      </c>
      <c r="N4" s="32"/>
    </row>
    <row r="5" spans="1:24" s="19" customFormat="1" ht="17.25" customHeight="1" x14ac:dyDescent="0.25">
      <c r="A5" s="38" t="s">
        <v>27</v>
      </c>
      <c r="B5" s="39"/>
      <c r="C5" s="197" t="s">
        <v>1</v>
      </c>
      <c r="D5" s="198"/>
      <c r="E5" s="40">
        <f>CAPEX</f>
        <v>3.027522935779817</v>
      </c>
      <c r="F5" s="191" t="str">
        <f>IF(K5=0,"All Thresholds OK",IF(K5=1,"1 Threshold Breached",CONCATENATE(K5," Thresholds Breached")))</f>
        <v>All Thresholds OK</v>
      </c>
      <c r="G5" s="191"/>
      <c r="H5" s="32"/>
      <c r="I5" s="32"/>
      <c r="J5" s="32"/>
      <c r="K5" s="36">
        <f>SUM(K21:K24)</f>
        <v>0</v>
      </c>
      <c r="L5" s="32"/>
      <c r="M5" s="41" t="s">
        <v>108</v>
      </c>
      <c r="N5" s="32"/>
    </row>
    <row r="6" spans="1:24" s="19" customFormat="1" ht="17.25" customHeight="1" x14ac:dyDescent="0.25">
      <c r="A6" s="38" t="s">
        <v>28</v>
      </c>
      <c r="B6" s="39"/>
      <c r="C6" s="199" t="s">
        <v>7</v>
      </c>
      <c r="D6" s="200"/>
      <c r="E6" s="40">
        <f>OPEX</f>
        <v>5.2631578947368425</v>
      </c>
      <c r="F6" s="191" t="str">
        <f>IF(K6=0,"All Thresholds OK",IF(K6=1,"1 Threshold Breached",CONCATENATE(K6," Thresholds Breached")))</f>
        <v>All Thresholds OK</v>
      </c>
      <c r="G6" s="191"/>
      <c r="H6" s="32"/>
      <c r="I6" s="32"/>
      <c r="J6" s="32"/>
      <c r="K6" s="36">
        <f>SUM(K26:K27)</f>
        <v>0</v>
      </c>
      <c r="L6" s="32"/>
      <c r="M6" s="37"/>
      <c r="N6" s="32"/>
    </row>
    <row r="7" spans="1:24" s="19" customFormat="1" ht="17.25" customHeight="1" x14ac:dyDescent="0.25">
      <c r="A7" s="38" t="s">
        <v>29</v>
      </c>
      <c r="B7" s="39"/>
      <c r="C7" s="209" t="s">
        <v>8</v>
      </c>
      <c r="D7" s="200"/>
      <c r="E7" s="40">
        <f>Generate</f>
        <v>5.8</v>
      </c>
      <c r="F7" s="191" t="str">
        <f>IF(K7=0,"All Thresholds OK",IF(K7=1,"1 Threshold Breached",CONCATENATE(K7," Thresholds Breached")))</f>
        <v>All Thresholds OK</v>
      </c>
      <c r="G7" s="191"/>
      <c r="H7" s="32"/>
      <c r="I7" s="32"/>
      <c r="J7" s="32"/>
      <c r="K7" s="36">
        <f>SUM(K29:K30)</f>
        <v>0</v>
      </c>
      <c r="L7" s="32"/>
      <c r="M7" s="32"/>
      <c r="N7" s="32"/>
    </row>
    <row r="8" spans="1:24" s="19" customFormat="1" ht="17.25" customHeight="1" thickBot="1" x14ac:dyDescent="0.3">
      <c r="A8" s="38" t="s">
        <v>32</v>
      </c>
      <c r="B8" s="39"/>
      <c r="C8" s="210" t="s">
        <v>9</v>
      </c>
      <c r="D8" s="211"/>
      <c r="E8" s="40">
        <f>Available</f>
        <v>8.5</v>
      </c>
      <c r="F8" s="191" t="str">
        <f>IF(K8=0,"All Thresholds OK",IF(K8=1,"1 Threshold Breached",CONCATENATE(K8," Thresholds Breached")))</f>
        <v>All Thresholds OK</v>
      </c>
      <c r="G8" s="191"/>
      <c r="H8" s="32"/>
      <c r="I8" s="32"/>
      <c r="J8" s="32"/>
      <c r="K8" s="36">
        <f>SUM(K32:K33)</f>
        <v>0</v>
      </c>
      <c r="L8" s="42"/>
      <c r="M8" s="32"/>
      <c r="N8" s="32"/>
    </row>
    <row r="9" spans="1:24" s="19" customFormat="1" ht="17.25" customHeight="1" x14ac:dyDescent="0.25">
      <c r="A9" s="43" t="s">
        <v>35</v>
      </c>
      <c r="B9" s="194" t="s">
        <v>62</v>
      </c>
      <c r="C9" s="195"/>
      <c r="D9" s="196"/>
      <c r="E9" s="40">
        <f>Attractive_C2</f>
        <v>3.4992553449898423</v>
      </c>
      <c r="F9" s="26"/>
      <c r="G9" s="26"/>
      <c r="H9" s="32"/>
      <c r="I9" s="32"/>
      <c r="J9" s="32"/>
      <c r="K9" s="36"/>
      <c r="L9" s="44"/>
      <c r="M9" s="41"/>
      <c r="N9" s="32"/>
    </row>
    <row r="10" spans="1:24" s="20" customFormat="1" ht="17.25" customHeight="1" x14ac:dyDescent="0.25">
      <c r="A10" s="45" t="s">
        <v>36</v>
      </c>
      <c r="B10" s="39"/>
      <c r="C10" s="199" t="s">
        <v>67</v>
      </c>
      <c r="D10" s="212"/>
      <c r="E10" s="40">
        <f>J35</f>
        <v>3.7366676314729608</v>
      </c>
      <c r="F10" s="191" t="str">
        <f t="shared" ref="F10:F16" si="0">IF(K10=0,"All Thresholds OK",IF(K10=1,"1 Threshold Breached",CONCATENATE(K10," Thresholds Breached")))</f>
        <v>1 Threshold Breached</v>
      </c>
      <c r="G10" s="191"/>
      <c r="H10" s="46"/>
      <c r="I10" s="46"/>
      <c r="J10" s="46"/>
      <c r="K10" s="36">
        <f>SUM(K35:K39)</f>
        <v>1</v>
      </c>
      <c r="L10" s="44"/>
      <c r="M10" s="41"/>
      <c r="N10" s="26"/>
      <c r="O10" s="18"/>
      <c r="P10" s="18"/>
      <c r="Q10" s="18"/>
      <c r="R10" s="18"/>
      <c r="S10" s="18"/>
      <c r="T10" s="18"/>
      <c r="U10" s="18"/>
    </row>
    <row r="11" spans="1:24" s="20" customFormat="1" ht="17.25" customHeight="1" thickBot="1" x14ac:dyDescent="0.3">
      <c r="A11" s="47" t="s">
        <v>37</v>
      </c>
      <c r="B11" s="48"/>
      <c r="C11" s="49" t="s">
        <v>19</v>
      </c>
      <c r="D11" s="50"/>
      <c r="E11" s="51">
        <f>J40</f>
        <v>3.2769272456306733</v>
      </c>
      <c r="F11" s="191" t="str">
        <f t="shared" si="0"/>
        <v>All Thresholds OK</v>
      </c>
      <c r="G11" s="191"/>
      <c r="H11" s="46"/>
      <c r="I11" s="46"/>
      <c r="J11" s="46"/>
      <c r="K11" s="36">
        <f>SUM(K40:K45)</f>
        <v>0</v>
      </c>
      <c r="L11" s="44"/>
      <c r="M11" s="41"/>
      <c r="N11" s="179"/>
      <c r="O11" s="21"/>
      <c r="P11" s="21"/>
      <c r="Q11" s="21"/>
      <c r="R11" s="21"/>
      <c r="S11" s="21"/>
      <c r="T11" s="21"/>
      <c r="U11" s="21"/>
    </row>
    <row r="12" spans="1:24" s="20" customFormat="1" ht="17.25" customHeight="1" thickBot="1" x14ac:dyDescent="0.3">
      <c r="A12" s="43" t="s">
        <v>42</v>
      </c>
      <c r="B12" s="194" t="s">
        <v>3</v>
      </c>
      <c r="C12" s="204"/>
      <c r="D12" s="205"/>
      <c r="E12" s="52">
        <f>Grid_C3</f>
        <v>5.3229064742237702</v>
      </c>
      <c r="F12" s="191" t="str">
        <f t="shared" si="0"/>
        <v>All Thresholds OK</v>
      </c>
      <c r="G12" s="191"/>
      <c r="H12" s="46"/>
      <c r="I12" s="46"/>
      <c r="J12" s="46"/>
      <c r="K12" s="53">
        <f>SUM(K46:K50)</f>
        <v>0</v>
      </c>
      <c r="L12" s="44"/>
      <c r="M12" s="41"/>
      <c r="N12" s="26"/>
      <c r="O12" s="18"/>
      <c r="P12" s="18"/>
      <c r="Q12" s="18"/>
      <c r="R12" s="18"/>
      <c r="S12" s="18"/>
      <c r="T12" s="18"/>
      <c r="U12" s="18"/>
    </row>
    <row r="13" spans="1:24" s="20" customFormat="1" ht="17.25" customHeight="1" thickBot="1" x14ac:dyDescent="0.3">
      <c r="A13" s="43" t="s">
        <v>45</v>
      </c>
      <c r="B13" s="194" t="s">
        <v>4</v>
      </c>
      <c r="C13" s="204"/>
      <c r="D13" s="205"/>
      <c r="E13" s="52">
        <f>Beneficial_C4</f>
        <v>7.5</v>
      </c>
      <c r="F13" s="191" t="str">
        <f t="shared" si="0"/>
        <v>All Thresholds OK</v>
      </c>
      <c r="G13" s="191"/>
      <c r="H13" s="46"/>
      <c r="I13" s="46"/>
      <c r="J13" s="46"/>
      <c r="K13" s="53">
        <f>SUM(K51:K55)</f>
        <v>0</v>
      </c>
      <c r="L13" s="44"/>
      <c r="M13" s="41"/>
      <c r="N13" s="26"/>
      <c r="O13" s="18"/>
      <c r="P13" s="18"/>
      <c r="Q13" s="18"/>
      <c r="R13" s="18"/>
      <c r="S13" s="18"/>
      <c r="T13" s="18"/>
      <c r="U13" s="18"/>
      <c r="X13" s="22"/>
    </row>
    <row r="14" spans="1:24" s="20" customFormat="1" ht="17.25" customHeight="1" thickBot="1" x14ac:dyDescent="0.3">
      <c r="A14" s="43" t="s">
        <v>50</v>
      </c>
      <c r="B14" s="194" t="s">
        <v>5</v>
      </c>
      <c r="C14" s="204"/>
      <c r="D14" s="205"/>
      <c r="E14" s="52">
        <f>Permit_C5</f>
        <v>7.4833147735478827</v>
      </c>
      <c r="F14" s="191" t="str">
        <f t="shared" si="0"/>
        <v>All Thresholds OK</v>
      </c>
      <c r="G14" s="191"/>
      <c r="H14" s="46"/>
      <c r="I14" s="46"/>
      <c r="J14" s="46"/>
      <c r="K14" s="53">
        <f>SUM(K56:K58)</f>
        <v>0</v>
      </c>
      <c r="L14" s="44"/>
      <c r="M14" s="41"/>
      <c r="N14" s="26"/>
      <c r="O14" s="18"/>
      <c r="P14" s="18"/>
      <c r="Q14" s="18"/>
      <c r="R14" s="18"/>
      <c r="S14" s="18"/>
      <c r="T14" s="18"/>
      <c r="U14" s="18"/>
    </row>
    <row r="15" spans="1:24" s="20" customFormat="1" ht="17.25" customHeight="1" thickBot="1" x14ac:dyDescent="0.3">
      <c r="A15" s="54" t="s">
        <v>53</v>
      </c>
      <c r="B15" s="201" t="s">
        <v>2</v>
      </c>
      <c r="C15" s="202"/>
      <c r="D15" s="203"/>
      <c r="E15" s="52">
        <f>J59</f>
        <v>5</v>
      </c>
      <c r="F15" s="191" t="str">
        <f t="shared" si="0"/>
        <v>1 Threshold Breached</v>
      </c>
      <c r="G15" s="191"/>
      <c r="H15" s="46"/>
      <c r="I15" s="46"/>
      <c r="J15" s="46"/>
      <c r="K15" s="36">
        <f>SUM(K59)</f>
        <v>1</v>
      </c>
      <c r="L15" s="44"/>
      <c r="M15" s="41"/>
      <c r="N15" s="179"/>
      <c r="O15" s="21"/>
      <c r="P15" s="21"/>
      <c r="Q15" s="21"/>
      <c r="R15" s="21"/>
      <c r="S15" s="21"/>
      <c r="T15" s="21"/>
      <c r="U15" s="21"/>
    </row>
    <row r="16" spans="1:24" s="20" customFormat="1" ht="17.25" customHeight="1" thickBot="1" x14ac:dyDescent="0.3">
      <c r="A16" s="55" t="s">
        <v>54</v>
      </c>
      <c r="B16" s="213" t="s">
        <v>20</v>
      </c>
      <c r="C16" s="214"/>
      <c r="D16" s="215"/>
      <c r="E16" s="56">
        <f>J60</f>
        <v>4</v>
      </c>
      <c r="F16" s="191" t="str">
        <f t="shared" si="0"/>
        <v>All Thresholds OK</v>
      </c>
      <c r="G16" s="191"/>
      <c r="H16" s="46"/>
      <c r="I16" s="46"/>
      <c r="J16" s="46"/>
      <c r="K16" s="36">
        <f>SUM(K60)</f>
        <v>0</v>
      </c>
      <c r="L16" s="44"/>
      <c r="M16" s="41"/>
      <c r="N16" s="46"/>
    </row>
    <row r="17" spans="1:14" s="20" customFormat="1" ht="33" customHeight="1" thickBot="1" x14ac:dyDescent="0.3">
      <c r="A17" s="32"/>
      <c r="B17" s="57"/>
      <c r="C17" s="57"/>
      <c r="D17" s="57"/>
      <c r="E17" s="32"/>
      <c r="F17" s="32"/>
      <c r="G17" s="32"/>
      <c r="H17" s="32"/>
      <c r="I17" s="32"/>
      <c r="J17" s="58"/>
      <c r="K17" s="59"/>
      <c r="L17" s="60"/>
      <c r="M17" s="41"/>
      <c r="N17" s="46"/>
    </row>
    <row r="18" spans="1:14" s="3" customFormat="1" ht="42.75" thickBot="1" x14ac:dyDescent="0.3">
      <c r="A18" s="216" t="s">
        <v>77</v>
      </c>
      <c r="B18" s="217"/>
      <c r="C18" s="217"/>
      <c r="D18" s="218"/>
      <c r="E18" s="61" t="s">
        <v>78</v>
      </c>
      <c r="F18" s="62" t="s">
        <v>72</v>
      </c>
      <c r="G18" s="63" t="s">
        <v>55</v>
      </c>
      <c r="H18" s="64" t="s">
        <v>71</v>
      </c>
      <c r="I18" s="63" t="s">
        <v>86</v>
      </c>
      <c r="J18" s="65" t="s">
        <v>79</v>
      </c>
      <c r="K18" s="66"/>
      <c r="L18" s="67" t="s">
        <v>22</v>
      </c>
      <c r="M18" s="68" t="s">
        <v>80</v>
      </c>
      <c r="N18" s="180"/>
    </row>
    <row r="19" spans="1:14" s="3" customFormat="1" ht="45" customHeight="1" x14ac:dyDescent="0.25">
      <c r="A19" s="69" t="s">
        <v>26</v>
      </c>
      <c r="B19" s="231" t="s">
        <v>6</v>
      </c>
      <c r="C19" s="238"/>
      <c r="D19" s="239"/>
      <c r="E19" s="186"/>
      <c r="F19" s="70"/>
      <c r="G19" s="71"/>
      <c r="H19" s="72"/>
      <c r="I19" s="73"/>
      <c r="J19" s="74">
        <f>((1/((0.7/CAPEX)+(0.3/OPEX)))*(Generate)*(Available))^(1/3)</f>
        <v>5.5510894530333657</v>
      </c>
      <c r="K19" s="75"/>
      <c r="L19" s="76"/>
      <c r="M19" s="77" t="s">
        <v>82</v>
      </c>
      <c r="N19" s="180"/>
    </row>
    <row r="20" spans="1:14" s="3" customFormat="1" ht="33" customHeight="1" x14ac:dyDescent="0.25">
      <c r="A20" s="78" t="s">
        <v>27</v>
      </c>
      <c r="B20" s="79"/>
      <c r="C20" s="240" t="s">
        <v>1</v>
      </c>
      <c r="D20" s="241"/>
      <c r="E20" s="187"/>
      <c r="F20" s="80" t="s">
        <v>72</v>
      </c>
      <c r="G20" s="81" t="s">
        <v>55</v>
      </c>
      <c r="H20" s="82" t="s">
        <v>71</v>
      </c>
      <c r="I20" s="83"/>
      <c r="J20" s="84">
        <f>1/(H21/E21+H22/E22+H23/E23+H24/E24)</f>
        <v>3.027522935779817</v>
      </c>
      <c r="K20" s="85"/>
      <c r="L20" s="86"/>
      <c r="M20" s="87" t="s">
        <v>83</v>
      </c>
      <c r="N20" s="180"/>
    </row>
    <row r="21" spans="1:14" s="3" customFormat="1" ht="33" customHeight="1" x14ac:dyDescent="0.25">
      <c r="A21" s="78" t="s">
        <v>56</v>
      </c>
      <c r="B21" s="79"/>
      <c r="C21" s="88"/>
      <c r="D21" s="89" t="s">
        <v>15</v>
      </c>
      <c r="E21" s="14">
        <v>5</v>
      </c>
      <c r="F21" s="90">
        <v>0</v>
      </c>
      <c r="G21" s="91">
        <v>20</v>
      </c>
      <c r="H21" s="92">
        <f>G21/SUM(G$21:G$24)</f>
        <v>0.36363636363636365</v>
      </c>
      <c r="I21" s="93"/>
      <c r="J21" s="94"/>
      <c r="K21" s="95">
        <f>IF(E21&lt;F21,1,0)</f>
        <v>0</v>
      </c>
      <c r="L21" s="96" t="str">
        <f t="shared" ref="L21:L60" si="1">IF(E21&lt;F21,"Threshold Breached", "Threshold OK")</f>
        <v>Threshold OK</v>
      </c>
      <c r="M21" s="97"/>
      <c r="N21" s="180"/>
    </row>
    <row r="22" spans="1:14" s="3" customFormat="1" ht="33" customHeight="1" x14ac:dyDescent="0.25">
      <c r="A22" s="78" t="s">
        <v>57</v>
      </c>
      <c r="B22" s="79"/>
      <c r="C22" s="88"/>
      <c r="D22" s="98" t="s">
        <v>16</v>
      </c>
      <c r="E22" s="14">
        <v>2</v>
      </c>
      <c r="F22" s="90">
        <v>0</v>
      </c>
      <c r="G22" s="91">
        <v>20</v>
      </c>
      <c r="H22" s="92">
        <f t="shared" ref="H22:H24" si="2">G22/SUM(G$21:G$24)</f>
        <v>0.36363636363636365</v>
      </c>
      <c r="I22" s="91"/>
      <c r="J22" s="94"/>
      <c r="K22" s="95">
        <f t="shared" ref="K22:K24" si="3">IF(E22&lt;F22,1,0)</f>
        <v>0</v>
      </c>
      <c r="L22" s="96" t="str">
        <f t="shared" si="1"/>
        <v>Threshold OK</v>
      </c>
      <c r="M22" s="97"/>
      <c r="N22" s="180"/>
    </row>
    <row r="23" spans="1:14" s="3" customFormat="1" ht="33" customHeight="1" x14ac:dyDescent="0.25">
      <c r="A23" s="78" t="s">
        <v>58</v>
      </c>
      <c r="B23" s="79"/>
      <c r="C23" s="88"/>
      <c r="D23" s="98" t="s">
        <v>101</v>
      </c>
      <c r="E23" s="14">
        <v>3</v>
      </c>
      <c r="F23" s="90">
        <v>0</v>
      </c>
      <c r="G23" s="91">
        <v>5</v>
      </c>
      <c r="H23" s="92">
        <f t="shared" si="2"/>
        <v>9.0909090909090912E-2</v>
      </c>
      <c r="I23" s="91"/>
      <c r="J23" s="94"/>
      <c r="K23" s="95">
        <f t="shared" si="3"/>
        <v>0</v>
      </c>
      <c r="L23" s="96" t="str">
        <f t="shared" si="1"/>
        <v>Threshold OK</v>
      </c>
      <c r="M23" s="97"/>
      <c r="N23" s="180"/>
    </row>
    <row r="24" spans="1:14" s="3" customFormat="1" ht="33" customHeight="1" x14ac:dyDescent="0.25">
      <c r="A24" s="78" t="s">
        <v>59</v>
      </c>
      <c r="B24" s="79"/>
      <c r="C24" s="88"/>
      <c r="D24" s="98" t="s">
        <v>25</v>
      </c>
      <c r="E24" s="14">
        <v>4</v>
      </c>
      <c r="F24" s="90">
        <v>0</v>
      </c>
      <c r="G24" s="91">
        <v>10</v>
      </c>
      <c r="H24" s="92">
        <f t="shared" si="2"/>
        <v>0.18181818181818182</v>
      </c>
      <c r="I24" s="91"/>
      <c r="J24" s="94"/>
      <c r="K24" s="95">
        <f t="shared" si="3"/>
        <v>0</v>
      </c>
      <c r="L24" s="96" t="str">
        <f t="shared" si="1"/>
        <v>Threshold OK</v>
      </c>
      <c r="M24" s="99"/>
      <c r="N24" s="180"/>
    </row>
    <row r="25" spans="1:14" s="3" customFormat="1" ht="33" customHeight="1" x14ac:dyDescent="0.25">
      <c r="A25" s="78" t="s">
        <v>28</v>
      </c>
      <c r="B25" s="79"/>
      <c r="C25" s="219" t="s">
        <v>7</v>
      </c>
      <c r="D25" s="222"/>
      <c r="E25" s="187"/>
      <c r="F25" s="80" t="s">
        <v>72</v>
      </c>
      <c r="G25" s="81" t="s">
        <v>55</v>
      </c>
      <c r="H25" s="82" t="s">
        <v>71</v>
      </c>
      <c r="I25" s="83"/>
      <c r="J25" s="84">
        <f>1/(H26/E26+H27/E27)</f>
        <v>5.2631578947368425</v>
      </c>
      <c r="K25" s="85"/>
      <c r="L25" s="86"/>
      <c r="M25" s="100" t="s">
        <v>84</v>
      </c>
      <c r="N25" s="180"/>
    </row>
    <row r="26" spans="1:14" s="3" customFormat="1" ht="33" customHeight="1" x14ac:dyDescent="0.25">
      <c r="A26" s="78" t="s">
        <v>60</v>
      </c>
      <c r="B26" s="79"/>
      <c r="C26" s="244"/>
      <c r="D26" s="98" t="s">
        <v>85</v>
      </c>
      <c r="E26" s="14">
        <v>5</v>
      </c>
      <c r="F26" s="90">
        <v>4</v>
      </c>
      <c r="G26" s="91">
        <v>7</v>
      </c>
      <c r="H26" s="92">
        <f>G26/SUM(G$26:G$27)</f>
        <v>0.7</v>
      </c>
      <c r="I26" s="93"/>
      <c r="J26" s="94"/>
      <c r="K26" s="95">
        <f>IF(E26&lt;F26,1,0)</f>
        <v>0</v>
      </c>
      <c r="L26" s="96" t="str">
        <f t="shared" si="1"/>
        <v>Threshold OK</v>
      </c>
      <c r="M26" s="97"/>
      <c r="N26" s="180"/>
    </row>
    <row r="27" spans="1:14" s="3" customFormat="1" ht="33" customHeight="1" x14ac:dyDescent="0.25">
      <c r="A27" s="78" t="s">
        <v>61</v>
      </c>
      <c r="B27" s="79"/>
      <c r="C27" s="245"/>
      <c r="D27" s="101" t="s">
        <v>102</v>
      </c>
      <c r="E27" s="14">
        <v>6</v>
      </c>
      <c r="F27" s="90">
        <v>4</v>
      </c>
      <c r="G27" s="91">
        <v>3</v>
      </c>
      <c r="H27" s="92">
        <f>G27/SUM(G$26:G$27)</f>
        <v>0.3</v>
      </c>
      <c r="I27" s="93"/>
      <c r="J27" s="94"/>
      <c r="K27" s="95">
        <f>IF(E27&lt;F27,1,0)</f>
        <v>0</v>
      </c>
      <c r="L27" s="96" t="str">
        <f t="shared" si="1"/>
        <v>Threshold OK</v>
      </c>
      <c r="M27" s="97"/>
      <c r="N27" s="180"/>
    </row>
    <row r="28" spans="1:14" s="3" customFormat="1" ht="33" customHeight="1" x14ac:dyDescent="0.25">
      <c r="A28" s="78" t="s">
        <v>29</v>
      </c>
      <c r="B28" s="79"/>
      <c r="C28" s="221" t="s">
        <v>8</v>
      </c>
      <c r="D28" s="222"/>
      <c r="E28" s="187"/>
      <c r="F28" s="80" t="s">
        <v>72</v>
      </c>
      <c r="G28" s="102"/>
      <c r="H28" s="103"/>
      <c r="I28" s="83"/>
      <c r="J28" s="84">
        <f>(E29*E30-1)/(9^2-1)*8+1</f>
        <v>5.8</v>
      </c>
      <c r="K28" s="85"/>
      <c r="L28" s="86"/>
      <c r="M28" s="100" t="s">
        <v>73</v>
      </c>
      <c r="N28" s="180"/>
    </row>
    <row r="29" spans="1:14" s="3" customFormat="1" ht="33" customHeight="1" x14ac:dyDescent="0.25">
      <c r="A29" s="78" t="s">
        <v>30</v>
      </c>
      <c r="B29" s="79"/>
      <c r="C29" s="104"/>
      <c r="D29" s="89" t="s">
        <v>21</v>
      </c>
      <c r="E29" s="14">
        <v>7</v>
      </c>
      <c r="F29" s="90">
        <v>4</v>
      </c>
      <c r="G29" s="105"/>
      <c r="H29" s="92"/>
      <c r="I29" s="93"/>
      <c r="J29" s="94"/>
      <c r="K29" s="95">
        <f>IF(E29&lt;F29,1,0)</f>
        <v>0</v>
      </c>
      <c r="L29" s="96" t="str">
        <f t="shared" si="1"/>
        <v>Threshold OK</v>
      </c>
      <c r="M29" s="97"/>
      <c r="N29" s="180"/>
    </row>
    <row r="30" spans="1:14" s="3" customFormat="1" ht="33" customHeight="1" x14ac:dyDescent="0.25">
      <c r="A30" s="78" t="s">
        <v>31</v>
      </c>
      <c r="B30" s="79"/>
      <c r="C30" s="104"/>
      <c r="D30" s="106" t="s">
        <v>17</v>
      </c>
      <c r="E30" s="14">
        <v>7</v>
      </c>
      <c r="F30" s="90">
        <v>4</v>
      </c>
      <c r="G30" s="105"/>
      <c r="H30" s="92"/>
      <c r="I30" s="93"/>
      <c r="J30" s="94"/>
      <c r="K30" s="95">
        <f>IF(E30&lt;F30,1,0)</f>
        <v>0</v>
      </c>
      <c r="L30" s="96" t="str">
        <f t="shared" si="1"/>
        <v>Threshold OK</v>
      </c>
      <c r="M30" s="97"/>
      <c r="N30" s="180"/>
    </row>
    <row r="31" spans="1:14" s="3" customFormat="1" ht="33" customHeight="1" x14ac:dyDescent="0.25">
      <c r="A31" s="78" t="s">
        <v>32</v>
      </c>
      <c r="B31" s="79"/>
      <c r="C31" s="221" t="s">
        <v>9</v>
      </c>
      <c r="D31" s="222"/>
      <c r="E31" s="187"/>
      <c r="F31" s="80" t="s">
        <v>72</v>
      </c>
      <c r="G31" s="81" t="s">
        <v>55</v>
      </c>
      <c r="H31" s="82" t="s">
        <v>71</v>
      </c>
      <c r="I31" s="81" t="s">
        <v>76</v>
      </c>
      <c r="J31" s="167">
        <f>SUM(I32:I33)</f>
        <v>8.5</v>
      </c>
      <c r="K31" s="85"/>
      <c r="L31" s="86"/>
      <c r="M31" s="100" t="s">
        <v>74</v>
      </c>
      <c r="N31" s="180"/>
    </row>
    <row r="32" spans="1:14" s="3" customFormat="1" ht="33" customHeight="1" x14ac:dyDescent="0.25">
      <c r="A32" s="78" t="s">
        <v>33</v>
      </c>
      <c r="B32" s="107"/>
      <c r="C32" s="104"/>
      <c r="D32" s="108" t="s">
        <v>103</v>
      </c>
      <c r="E32" s="14">
        <v>9</v>
      </c>
      <c r="F32" s="90">
        <v>4</v>
      </c>
      <c r="G32" s="91">
        <v>5</v>
      </c>
      <c r="H32" s="92">
        <f>G32/SUM(G$32:G$33)</f>
        <v>0.5</v>
      </c>
      <c r="I32" s="109">
        <f>H32*E32</f>
        <v>4.5</v>
      </c>
      <c r="J32" s="110"/>
      <c r="K32" s="95">
        <f>IF(E32&lt;F32,1,0)</f>
        <v>0</v>
      </c>
      <c r="L32" s="96" t="str">
        <f t="shared" si="1"/>
        <v>Threshold OK</v>
      </c>
      <c r="M32" s="97"/>
      <c r="N32" s="180"/>
    </row>
    <row r="33" spans="1:23" s="3" customFormat="1" ht="33" customHeight="1" thickBot="1" x14ac:dyDescent="0.3">
      <c r="A33" s="111" t="s">
        <v>34</v>
      </c>
      <c r="B33" s="112"/>
      <c r="C33" s="113"/>
      <c r="D33" s="114" t="s">
        <v>102</v>
      </c>
      <c r="E33" s="15">
        <v>8</v>
      </c>
      <c r="F33" s="115">
        <v>4</v>
      </c>
      <c r="G33" s="116">
        <v>5</v>
      </c>
      <c r="H33" s="117">
        <f>G33/SUM(G$32:G$33)</f>
        <v>0.5</v>
      </c>
      <c r="I33" s="118">
        <f>H33*E33</f>
        <v>4</v>
      </c>
      <c r="J33" s="119"/>
      <c r="K33" s="95">
        <f>IF(E33&lt;F33,1,0)</f>
        <v>0</v>
      </c>
      <c r="L33" s="120" t="str">
        <f t="shared" si="1"/>
        <v>Threshold OK</v>
      </c>
      <c r="M33" s="121"/>
      <c r="N33" s="180"/>
    </row>
    <row r="34" spans="1:23" s="3" customFormat="1" ht="33" customHeight="1" x14ac:dyDescent="0.25">
      <c r="A34" s="122" t="s">
        <v>35</v>
      </c>
      <c r="B34" s="206" t="s">
        <v>62</v>
      </c>
      <c r="C34" s="207"/>
      <c r="D34" s="208"/>
      <c r="E34" s="188"/>
      <c r="F34" s="123"/>
      <c r="G34" s="124"/>
      <c r="H34" s="125"/>
      <c r="I34" s="126"/>
      <c r="J34" s="127">
        <f>(J35*J40)^(1/2)</f>
        <v>3.4992553449898423</v>
      </c>
      <c r="K34" s="128"/>
      <c r="L34" s="129"/>
      <c r="M34" s="130" t="s">
        <v>70</v>
      </c>
      <c r="N34" s="180"/>
    </row>
    <row r="35" spans="1:23" s="3" customFormat="1" ht="33" customHeight="1" x14ac:dyDescent="0.25">
      <c r="A35" s="122" t="s">
        <v>36</v>
      </c>
      <c r="B35" s="79"/>
      <c r="C35" s="136" t="s">
        <v>90</v>
      </c>
      <c r="D35" s="137"/>
      <c r="E35" s="187"/>
      <c r="F35" s="80" t="s">
        <v>72</v>
      </c>
      <c r="G35" s="102"/>
      <c r="H35" s="103"/>
      <c r="I35" s="83"/>
      <c r="J35" s="131">
        <f>(1/(0.7/E39+0.3/E36)*E37*E38)^(1/3)</f>
        <v>3.7366676314729608</v>
      </c>
      <c r="K35" s="132"/>
      <c r="L35" s="86"/>
      <c r="M35" s="100" t="s">
        <v>91</v>
      </c>
      <c r="N35" s="180"/>
    </row>
    <row r="36" spans="1:23" s="3" customFormat="1" x14ac:dyDescent="0.25">
      <c r="A36" s="122" t="s">
        <v>63</v>
      </c>
      <c r="B36" s="79"/>
      <c r="C36" s="104"/>
      <c r="D36" s="140" t="s">
        <v>104</v>
      </c>
      <c r="E36" s="14">
        <v>4</v>
      </c>
      <c r="F36" s="90">
        <v>4</v>
      </c>
      <c r="G36" s="105"/>
      <c r="H36" s="92"/>
      <c r="I36" s="93"/>
      <c r="J36" s="94"/>
      <c r="K36" s="95">
        <f>IF(E36&lt;F36,1,0)</f>
        <v>0</v>
      </c>
      <c r="L36" s="96" t="str">
        <f t="shared" si="1"/>
        <v>Threshold OK</v>
      </c>
      <c r="M36" s="97"/>
      <c r="N36" s="180"/>
    </row>
    <row r="37" spans="1:23" s="3" customFormat="1" x14ac:dyDescent="0.25">
      <c r="A37" s="122" t="s">
        <v>64</v>
      </c>
      <c r="B37" s="79"/>
      <c r="C37" s="104"/>
      <c r="D37" s="134" t="s">
        <v>105</v>
      </c>
      <c r="E37" s="14">
        <v>5</v>
      </c>
      <c r="F37" s="90">
        <v>4</v>
      </c>
      <c r="G37" s="105"/>
      <c r="H37" s="92"/>
      <c r="I37" s="93"/>
      <c r="J37" s="94"/>
      <c r="K37" s="95">
        <f t="shared" ref="K37:K39" si="4">IF(E37&lt;F37,1,0)</f>
        <v>0</v>
      </c>
      <c r="L37" s="96" t="str">
        <f t="shared" si="1"/>
        <v>Threshold OK</v>
      </c>
      <c r="M37" s="97"/>
      <c r="N37" s="180"/>
    </row>
    <row r="38" spans="1:23" s="3" customFormat="1" ht="33" customHeight="1" x14ac:dyDescent="0.25">
      <c r="A38" s="122" t="s">
        <v>65</v>
      </c>
      <c r="B38" s="79"/>
      <c r="C38" s="104"/>
      <c r="D38" s="141" t="s">
        <v>106</v>
      </c>
      <c r="E38" s="14">
        <v>2</v>
      </c>
      <c r="F38" s="90">
        <v>4</v>
      </c>
      <c r="G38" s="105"/>
      <c r="H38" s="92"/>
      <c r="I38" s="93"/>
      <c r="J38" s="94"/>
      <c r="K38" s="95">
        <f t="shared" si="4"/>
        <v>1</v>
      </c>
      <c r="L38" s="96" t="str">
        <f t="shared" si="1"/>
        <v>Threshold Breached</v>
      </c>
      <c r="M38" s="97"/>
      <c r="N38" s="180"/>
    </row>
    <row r="39" spans="1:23" s="3" customFormat="1" ht="33" customHeight="1" x14ac:dyDescent="0.25">
      <c r="A39" s="122" t="s">
        <v>66</v>
      </c>
      <c r="B39" s="79"/>
      <c r="C39" s="104"/>
      <c r="D39" s="166" t="s">
        <v>107</v>
      </c>
      <c r="E39" s="14">
        <v>6</v>
      </c>
      <c r="F39" s="90">
        <v>4</v>
      </c>
      <c r="G39" s="105"/>
      <c r="H39" s="92"/>
      <c r="I39" s="93"/>
      <c r="J39" s="94"/>
      <c r="K39" s="95">
        <f t="shared" si="4"/>
        <v>0</v>
      </c>
      <c r="L39" s="96" t="str">
        <f t="shared" si="1"/>
        <v>Threshold OK</v>
      </c>
      <c r="M39" s="97"/>
      <c r="N39" s="180"/>
    </row>
    <row r="40" spans="1:23" s="3" customFormat="1" ht="33" customHeight="1" x14ac:dyDescent="0.25">
      <c r="A40" s="122" t="s">
        <v>37</v>
      </c>
      <c r="B40" s="79"/>
      <c r="C40" s="219" t="s">
        <v>19</v>
      </c>
      <c r="D40" s="220"/>
      <c r="E40" s="187"/>
      <c r="F40" s="80" t="s">
        <v>72</v>
      </c>
      <c r="G40" s="102"/>
      <c r="H40" s="103"/>
      <c r="I40" s="83"/>
      <c r="J40" s="138">
        <f>(E41*E42*E43*E44*E45-1)/(9^5-1)*8+1</f>
        <v>3.2769272456306733</v>
      </c>
      <c r="K40" s="139"/>
      <c r="L40" s="86"/>
      <c r="M40" s="100" t="s">
        <v>92</v>
      </c>
      <c r="N40" s="180"/>
    </row>
    <row r="41" spans="1:23" s="3" customFormat="1" ht="33" customHeight="1" x14ac:dyDescent="0.25">
      <c r="A41" s="122" t="s">
        <v>38</v>
      </c>
      <c r="B41" s="79"/>
      <c r="C41" s="104"/>
      <c r="D41" s="133" t="s">
        <v>23</v>
      </c>
      <c r="E41" s="14">
        <v>7</v>
      </c>
      <c r="F41" s="90">
        <v>7</v>
      </c>
      <c r="G41" s="105"/>
      <c r="H41" s="92"/>
      <c r="I41" s="93"/>
      <c r="J41" s="94"/>
      <c r="K41" s="95">
        <f>IF(E41&lt;F41,1,0)</f>
        <v>0</v>
      </c>
      <c r="L41" s="96" t="str">
        <f t="shared" si="1"/>
        <v>Threshold OK</v>
      </c>
      <c r="M41" s="97"/>
      <c r="N41" s="180"/>
    </row>
    <row r="42" spans="1:23" s="3" customFormat="1" ht="33" customHeight="1" x14ac:dyDescent="0.25">
      <c r="A42" s="122" t="s">
        <v>39</v>
      </c>
      <c r="B42" s="79"/>
      <c r="C42" s="104"/>
      <c r="D42" s="134" t="s">
        <v>24</v>
      </c>
      <c r="E42" s="14">
        <v>7</v>
      </c>
      <c r="F42" s="90">
        <v>7</v>
      </c>
      <c r="G42" s="105"/>
      <c r="H42" s="92"/>
      <c r="I42" s="93"/>
      <c r="J42" s="94"/>
      <c r="K42" s="95">
        <f t="shared" ref="K42:K45" si="5">IF(E42&lt;F42,1,0)</f>
        <v>0</v>
      </c>
      <c r="L42" s="96" t="str">
        <f t="shared" si="1"/>
        <v>Threshold OK</v>
      </c>
      <c r="M42" s="97"/>
      <c r="N42" s="180"/>
    </row>
    <row r="43" spans="1:23" s="3" customFormat="1" ht="33" customHeight="1" x14ac:dyDescent="0.25">
      <c r="A43" s="122" t="s">
        <v>40</v>
      </c>
      <c r="B43" s="79"/>
      <c r="C43" s="104"/>
      <c r="D43" s="135" t="s">
        <v>18</v>
      </c>
      <c r="E43" s="14">
        <v>7</v>
      </c>
      <c r="F43" s="90">
        <v>7</v>
      </c>
      <c r="G43" s="105"/>
      <c r="H43" s="92"/>
      <c r="I43" s="93"/>
      <c r="J43" s="94"/>
      <c r="K43" s="95">
        <f t="shared" si="5"/>
        <v>0</v>
      </c>
      <c r="L43" s="96" t="str">
        <f t="shared" si="1"/>
        <v>Threshold OK</v>
      </c>
      <c r="M43" s="97"/>
      <c r="N43" s="180"/>
    </row>
    <row r="44" spans="1:23" s="3" customFormat="1" ht="33" customHeight="1" x14ac:dyDescent="0.25">
      <c r="A44" s="122" t="s">
        <v>41</v>
      </c>
      <c r="B44" s="79"/>
      <c r="C44" s="104"/>
      <c r="D44" s="135" t="s">
        <v>93</v>
      </c>
      <c r="E44" s="14">
        <v>7</v>
      </c>
      <c r="F44" s="90">
        <v>7</v>
      </c>
      <c r="G44" s="105"/>
      <c r="H44" s="92"/>
      <c r="I44" s="93"/>
      <c r="J44" s="94"/>
      <c r="K44" s="95">
        <f>IF(E44&lt;F44,1,0)</f>
        <v>0</v>
      </c>
      <c r="L44" s="96" t="str">
        <f t="shared" si="1"/>
        <v>Threshold OK</v>
      </c>
      <c r="M44" s="97"/>
      <c r="N44" s="180"/>
    </row>
    <row r="45" spans="1:23" s="3" customFormat="1" ht="33" customHeight="1" thickBot="1" x14ac:dyDescent="0.3">
      <c r="A45" s="142" t="s">
        <v>94</v>
      </c>
      <c r="B45" s="112"/>
      <c r="C45" s="104"/>
      <c r="D45" s="134" t="s">
        <v>95</v>
      </c>
      <c r="E45" s="15">
        <v>7</v>
      </c>
      <c r="F45" s="115">
        <v>7</v>
      </c>
      <c r="G45" s="143"/>
      <c r="H45" s="117"/>
      <c r="I45" s="144"/>
      <c r="J45" s="145"/>
      <c r="K45" s="95">
        <f t="shared" si="5"/>
        <v>0</v>
      </c>
      <c r="L45" s="120" t="str">
        <f t="shared" si="1"/>
        <v>Threshold OK</v>
      </c>
      <c r="M45" s="121"/>
      <c r="N45" s="180"/>
    </row>
    <row r="46" spans="1:23" ht="30" x14ac:dyDescent="0.25">
      <c r="A46" s="146" t="s">
        <v>42</v>
      </c>
      <c r="B46" s="231" t="s">
        <v>3</v>
      </c>
      <c r="C46" s="232"/>
      <c r="D46" s="233"/>
      <c r="E46" s="188"/>
      <c r="F46" s="147" t="s">
        <v>72</v>
      </c>
      <c r="G46" s="148" t="s">
        <v>55</v>
      </c>
      <c r="H46" s="148" t="s">
        <v>71</v>
      </c>
      <c r="I46" s="149" t="s">
        <v>86</v>
      </c>
      <c r="J46" s="150">
        <f>(SUM(I47:I49)*E50)^(1/2)</f>
        <v>5.3229064742237702</v>
      </c>
      <c r="K46" s="151"/>
      <c r="L46" s="76"/>
      <c r="M46" s="77" t="s">
        <v>87</v>
      </c>
      <c r="N46" s="181"/>
      <c r="O46" s="11"/>
      <c r="P46" s="3"/>
      <c r="Q46" s="3"/>
      <c r="R46" s="3"/>
      <c r="S46" s="3"/>
      <c r="T46" s="3"/>
      <c r="U46" s="3"/>
      <c r="V46" s="3"/>
      <c r="W46" s="3"/>
    </row>
    <row r="47" spans="1:23" x14ac:dyDescent="0.25">
      <c r="A47" s="122" t="s">
        <v>88</v>
      </c>
      <c r="B47" s="152"/>
      <c r="C47" s="221" t="s">
        <v>89</v>
      </c>
      <c r="D47" s="222"/>
      <c r="E47" s="14">
        <v>6</v>
      </c>
      <c r="F47" s="91">
        <v>3</v>
      </c>
      <c r="G47" s="91">
        <v>1</v>
      </c>
      <c r="H47" s="92">
        <f>G47/SUM(G$47:G$49)</f>
        <v>0.33333333333333331</v>
      </c>
      <c r="I47" s="109">
        <f t="shared" ref="I47:I49" si="6">H47*E47</f>
        <v>2</v>
      </c>
      <c r="J47" s="153"/>
      <c r="K47" s="95">
        <f>IF(E47&lt;F47,1,0)</f>
        <v>0</v>
      </c>
      <c r="L47" s="96" t="str">
        <f t="shared" ref="L47" si="7">IF(E47&lt;F47,"Threshold Breached", "Threshold OK")</f>
        <v>Threshold OK</v>
      </c>
      <c r="M47" s="97"/>
      <c r="N47" s="181"/>
      <c r="O47" s="11"/>
      <c r="P47" s="3"/>
      <c r="Q47" s="3"/>
      <c r="R47" s="3"/>
      <c r="S47" s="3"/>
      <c r="T47" s="3"/>
      <c r="U47" s="3"/>
      <c r="V47" s="3"/>
      <c r="W47" s="3"/>
    </row>
    <row r="48" spans="1:23" x14ac:dyDescent="0.25">
      <c r="A48" s="122" t="s">
        <v>43</v>
      </c>
      <c r="B48" s="154"/>
      <c r="C48" s="221" t="s">
        <v>96</v>
      </c>
      <c r="D48" s="222"/>
      <c r="E48" s="14">
        <v>5</v>
      </c>
      <c r="F48" s="90">
        <v>3</v>
      </c>
      <c r="G48" s="91">
        <v>1</v>
      </c>
      <c r="H48" s="92">
        <f>G48/SUM(G$47:G$49)</f>
        <v>0.33333333333333331</v>
      </c>
      <c r="I48" s="109">
        <f t="shared" si="6"/>
        <v>1.6666666666666665</v>
      </c>
      <c r="J48" s="110"/>
      <c r="K48" s="95">
        <f>IF(E48&lt;F48,1,0)</f>
        <v>0</v>
      </c>
      <c r="L48" s="96" t="str">
        <f t="shared" si="1"/>
        <v>Threshold OK</v>
      </c>
      <c r="M48" s="97"/>
      <c r="N48" s="174"/>
    </row>
    <row r="49" spans="1:14" x14ac:dyDescent="0.25">
      <c r="A49" s="122" t="s">
        <v>44</v>
      </c>
      <c r="B49" s="154"/>
      <c r="C49" s="221" t="s">
        <v>10</v>
      </c>
      <c r="D49" s="222"/>
      <c r="E49" s="14">
        <v>6</v>
      </c>
      <c r="F49" s="90">
        <v>3</v>
      </c>
      <c r="G49" s="91">
        <v>1</v>
      </c>
      <c r="H49" s="92">
        <f>G49/SUM(G$47:G$49)</f>
        <v>0.33333333333333331</v>
      </c>
      <c r="I49" s="109">
        <f t="shared" si="6"/>
        <v>2</v>
      </c>
      <c r="J49" s="110"/>
      <c r="K49" s="95">
        <f>IF(E49&lt;F49,1,0)</f>
        <v>0</v>
      </c>
      <c r="L49" s="96" t="str">
        <f t="shared" si="1"/>
        <v>Threshold OK</v>
      </c>
      <c r="M49" s="97"/>
      <c r="N49" s="174"/>
    </row>
    <row r="50" spans="1:14" ht="27" thickBot="1" x14ac:dyDescent="0.3">
      <c r="A50" s="142" t="s">
        <v>97</v>
      </c>
      <c r="B50" s="155"/>
      <c r="C50" s="242" t="s">
        <v>14</v>
      </c>
      <c r="D50" s="243"/>
      <c r="E50" s="15">
        <v>5</v>
      </c>
      <c r="F50" s="115">
        <v>3</v>
      </c>
      <c r="G50" s="116"/>
      <c r="H50" s="92"/>
      <c r="I50" s="109"/>
      <c r="J50" s="110"/>
      <c r="K50" s="95">
        <f>IF(E50&lt;F50,1,0)</f>
        <v>0</v>
      </c>
      <c r="L50" s="120" t="str">
        <f t="shared" si="1"/>
        <v>Threshold OK</v>
      </c>
      <c r="M50" s="121"/>
      <c r="N50" s="174"/>
    </row>
    <row r="51" spans="1:14" ht="30" x14ac:dyDescent="0.25">
      <c r="A51" s="146" t="s">
        <v>45</v>
      </c>
      <c r="B51" s="249" t="s">
        <v>4</v>
      </c>
      <c r="C51" s="250"/>
      <c r="D51" s="251"/>
      <c r="E51" s="188"/>
      <c r="F51" s="147" t="s">
        <v>72</v>
      </c>
      <c r="G51" s="148" t="s">
        <v>55</v>
      </c>
      <c r="H51" s="148" t="s">
        <v>71</v>
      </c>
      <c r="I51" s="149" t="s">
        <v>86</v>
      </c>
      <c r="J51" s="150">
        <f>SUM(I52:I55)</f>
        <v>7.5</v>
      </c>
      <c r="K51" s="151"/>
      <c r="L51" s="76"/>
      <c r="M51" s="77" t="s">
        <v>69</v>
      </c>
      <c r="N51" s="174"/>
    </row>
    <row r="52" spans="1:14" x14ac:dyDescent="0.25">
      <c r="A52" s="122" t="s">
        <v>46</v>
      </c>
      <c r="B52" s="107"/>
      <c r="C52" s="252" t="s">
        <v>11</v>
      </c>
      <c r="D52" s="253"/>
      <c r="E52" s="14">
        <v>6</v>
      </c>
      <c r="F52" s="90">
        <v>1</v>
      </c>
      <c r="G52" s="91">
        <v>1</v>
      </c>
      <c r="H52" s="92">
        <f>G52/SUM(G$52:G$55)</f>
        <v>0.25</v>
      </c>
      <c r="I52" s="109">
        <f>H52*E52</f>
        <v>1.5</v>
      </c>
      <c r="J52" s="110"/>
      <c r="K52" s="95">
        <f>IF(E52&lt;F52,1,0)</f>
        <v>0</v>
      </c>
      <c r="L52" s="96" t="str">
        <f t="shared" si="1"/>
        <v>Threshold OK</v>
      </c>
      <c r="M52" s="97"/>
      <c r="N52" s="174"/>
    </row>
    <row r="53" spans="1:14" x14ac:dyDescent="0.25">
      <c r="A53" s="122" t="s">
        <v>47</v>
      </c>
      <c r="B53" s="79"/>
      <c r="C53" s="254" t="s">
        <v>98</v>
      </c>
      <c r="D53" s="255"/>
      <c r="E53" s="14">
        <v>7</v>
      </c>
      <c r="F53" s="90">
        <v>4</v>
      </c>
      <c r="G53" s="91">
        <v>1</v>
      </c>
      <c r="H53" s="92">
        <f t="shared" ref="H53:H55" si="8">G53/SUM(G$52:G$55)</f>
        <v>0.25</v>
      </c>
      <c r="I53" s="109">
        <f t="shared" ref="I53:I55" si="9">H53*E53</f>
        <v>1.75</v>
      </c>
      <c r="J53" s="110"/>
      <c r="K53" s="95">
        <f t="shared" ref="K53:K55" si="10">IF(E53&lt;F53,1,0)</f>
        <v>0</v>
      </c>
      <c r="L53" s="96" t="str">
        <f t="shared" si="1"/>
        <v>Threshold OK</v>
      </c>
      <c r="M53" s="97"/>
      <c r="N53" s="174"/>
    </row>
    <row r="54" spans="1:14" x14ac:dyDescent="0.25">
      <c r="A54" s="122" t="s">
        <v>48</v>
      </c>
      <c r="B54" s="79"/>
      <c r="C54" s="254" t="s">
        <v>12</v>
      </c>
      <c r="D54" s="255"/>
      <c r="E54" s="14">
        <v>8</v>
      </c>
      <c r="F54" s="90">
        <v>4</v>
      </c>
      <c r="G54" s="91">
        <v>1</v>
      </c>
      <c r="H54" s="92">
        <f t="shared" si="8"/>
        <v>0.25</v>
      </c>
      <c r="I54" s="109">
        <f t="shared" si="9"/>
        <v>2</v>
      </c>
      <c r="J54" s="110"/>
      <c r="K54" s="95">
        <f t="shared" si="10"/>
        <v>0</v>
      </c>
      <c r="L54" s="96" t="str">
        <f t="shared" si="1"/>
        <v>Threshold OK</v>
      </c>
      <c r="M54" s="97"/>
      <c r="N54" s="174"/>
    </row>
    <row r="55" spans="1:14" ht="27" thickBot="1" x14ac:dyDescent="0.3">
      <c r="A55" s="142" t="s">
        <v>49</v>
      </c>
      <c r="B55" s="112"/>
      <c r="C55" s="229" t="s">
        <v>99</v>
      </c>
      <c r="D55" s="230"/>
      <c r="E55" s="14">
        <v>9</v>
      </c>
      <c r="F55" s="115">
        <v>4</v>
      </c>
      <c r="G55" s="116">
        <v>1</v>
      </c>
      <c r="H55" s="117">
        <f t="shared" si="8"/>
        <v>0.25</v>
      </c>
      <c r="I55" s="118">
        <f t="shared" si="9"/>
        <v>2.25</v>
      </c>
      <c r="J55" s="119"/>
      <c r="K55" s="95">
        <f t="shared" si="10"/>
        <v>0</v>
      </c>
      <c r="L55" s="120" t="str">
        <f t="shared" si="1"/>
        <v>Threshold OK</v>
      </c>
      <c r="M55" s="121"/>
      <c r="N55" s="174"/>
    </row>
    <row r="56" spans="1:14" x14ac:dyDescent="0.25">
      <c r="A56" s="146" t="s">
        <v>50</v>
      </c>
      <c r="B56" s="231" t="s">
        <v>5</v>
      </c>
      <c r="C56" s="232"/>
      <c r="D56" s="233"/>
      <c r="E56" s="189"/>
      <c r="F56" s="147" t="s">
        <v>72</v>
      </c>
      <c r="G56" s="148"/>
      <c r="H56" s="148"/>
      <c r="I56" s="73"/>
      <c r="J56" s="150">
        <f>(E57*E58)^(1/2)</f>
        <v>7.4833147735478827</v>
      </c>
      <c r="K56" s="151"/>
      <c r="L56" s="76"/>
      <c r="M56" s="77" t="s">
        <v>68</v>
      </c>
      <c r="N56" s="174"/>
    </row>
    <row r="57" spans="1:14" x14ac:dyDescent="0.25">
      <c r="A57" s="122" t="s">
        <v>51</v>
      </c>
      <c r="B57" s="107"/>
      <c r="C57" s="234" t="s">
        <v>0</v>
      </c>
      <c r="D57" s="235"/>
      <c r="E57" s="14">
        <v>8</v>
      </c>
      <c r="F57" s="90">
        <v>7</v>
      </c>
      <c r="G57" s="105"/>
      <c r="H57" s="92"/>
      <c r="I57" s="93"/>
      <c r="J57" s="94"/>
      <c r="K57" s="95">
        <f>IF(E57&lt;F57,1,0)</f>
        <v>0</v>
      </c>
      <c r="L57" s="96" t="str">
        <f t="shared" si="1"/>
        <v>Threshold OK</v>
      </c>
      <c r="M57" s="97"/>
      <c r="N57" s="174"/>
    </row>
    <row r="58" spans="1:14" ht="27" thickBot="1" x14ac:dyDescent="0.3">
      <c r="A58" s="122" t="s">
        <v>52</v>
      </c>
      <c r="B58" s="107"/>
      <c r="C58" s="236" t="s">
        <v>13</v>
      </c>
      <c r="D58" s="237"/>
      <c r="E58" s="14">
        <v>7</v>
      </c>
      <c r="F58" s="90">
        <v>7</v>
      </c>
      <c r="G58" s="105"/>
      <c r="H58" s="92"/>
      <c r="I58" s="93"/>
      <c r="J58" s="94"/>
      <c r="K58" s="95">
        <f t="shared" ref="K58:K60" si="11">IF(E58&lt;F58,1,0)</f>
        <v>0</v>
      </c>
      <c r="L58" s="96" t="str">
        <f t="shared" si="1"/>
        <v>Threshold OK</v>
      </c>
      <c r="M58" s="97"/>
      <c r="N58" s="174"/>
    </row>
    <row r="59" spans="1:14" ht="27" thickBot="1" x14ac:dyDescent="0.3">
      <c r="A59" s="156" t="s">
        <v>53</v>
      </c>
      <c r="B59" s="226" t="s">
        <v>100</v>
      </c>
      <c r="C59" s="227"/>
      <c r="D59" s="228"/>
      <c r="E59" s="16">
        <v>5</v>
      </c>
      <c r="F59" s="157">
        <v>7</v>
      </c>
      <c r="G59" s="158"/>
      <c r="H59" s="159"/>
      <c r="I59" s="160"/>
      <c r="J59" s="161">
        <f>Safety_C6</f>
        <v>5</v>
      </c>
      <c r="K59" s="162">
        <f t="shared" si="11"/>
        <v>1</v>
      </c>
      <c r="L59" s="163" t="str">
        <f t="shared" si="1"/>
        <v>Threshold Breached</v>
      </c>
      <c r="M59" s="164"/>
      <c r="N59" s="174"/>
    </row>
    <row r="60" spans="1:14" ht="27" thickBot="1" x14ac:dyDescent="0.3">
      <c r="A60" s="165" t="s">
        <v>54</v>
      </c>
      <c r="B60" s="246" t="s">
        <v>20</v>
      </c>
      <c r="C60" s="247"/>
      <c r="D60" s="248"/>
      <c r="E60" s="16">
        <v>4</v>
      </c>
      <c r="F60" s="157">
        <v>4</v>
      </c>
      <c r="G60" s="158"/>
      <c r="H60" s="159"/>
      <c r="I60" s="160"/>
      <c r="J60" s="161">
        <f>Global_C7</f>
        <v>4</v>
      </c>
      <c r="K60" s="162">
        <f t="shared" si="11"/>
        <v>0</v>
      </c>
      <c r="L60" s="163" t="str">
        <f t="shared" si="1"/>
        <v>Threshold OK</v>
      </c>
      <c r="M60" s="164"/>
      <c r="N60" s="174"/>
    </row>
    <row r="61" spans="1:14" x14ac:dyDescent="0.25">
      <c r="A61" s="182"/>
      <c r="B61" s="183"/>
      <c r="C61" s="183"/>
      <c r="D61" s="183"/>
      <c r="E61" s="184"/>
      <c r="F61" s="171"/>
      <c r="G61" s="172"/>
      <c r="H61" s="173"/>
      <c r="I61" s="180"/>
      <c r="J61" s="175"/>
      <c r="K61" s="176"/>
      <c r="L61" s="177"/>
      <c r="M61" s="181"/>
      <c r="N61" s="174"/>
    </row>
    <row r="62" spans="1:14" x14ac:dyDescent="0.25">
      <c r="A62" s="182"/>
      <c r="B62" s="183"/>
      <c r="C62" s="183"/>
      <c r="D62" s="183"/>
      <c r="E62" s="170"/>
      <c r="F62" s="171"/>
      <c r="G62" s="172"/>
      <c r="H62" s="173"/>
      <c r="I62" s="174"/>
      <c r="J62" s="175"/>
      <c r="K62" s="176"/>
      <c r="L62" s="177"/>
      <c r="M62" s="178"/>
      <c r="N62" s="174"/>
    </row>
    <row r="63" spans="1:14" x14ac:dyDescent="0.25">
      <c r="A63" s="182"/>
      <c r="B63" s="183"/>
      <c r="C63" s="183"/>
      <c r="D63" s="183"/>
      <c r="E63" s="170"/>
      <c r="F63" s="171"/>
      <c r="G63" s="172"/>
      <c r="H63" s="173"/>
      <c r="I63" s="174"/>
      <c r="J63" s="175"/>
      <c r="K63" s="176"/>
      <c r="L63" s="177"/>
      <c r="M63" s="178"/>
      <c r="N63" s="174"/>
    </row>
    <row r="64" spans="1:14" x14ac:dyDescent="0.25">
      <c r="A64" s="182"/>
      <c r="B64" s="183"/>
      <c r="C64" s="183"/>
      <c r="D64" s="183"/>
      <c r="E64" s="170"/>
      <c r="F64" s="171"/>
      <c r="G64" s="172"/>
      <c r="H64" s="173"/>
      <c r="I64" s="174"/>
      <c r="J64" s="175"/>
      <c r="K64" s="176"/>
      <c r="L64" s="177"/>
      <c r="M64" s="178"/>
      <c r="N64" s="174"/>
    </row>
    <row r="65" spans="1:14" x14ac:dyDescent="0.25">
      <c r="A65" s="182"/>
      <c r="B65" s="183"/>
      <c r="C65" s="183"/>
      <c r="D65" s="183"/>
      <c r="E65" s="170"/>
      <c r="F65" s="171"/>
      <c r="G65" s="172"/>
      <c r="H65" s="173"/>
      <c r="I65" s="174"/>
      <c r="J65" s="175"/>
      <c r="K65" s="176"/>
      <c r="L65" s="177"/>
      <c r="M65" s="178"/>
      <c r="N65" s="174"/>
    </row>
    <row r="66" spans="1:14" x14ac:dyDescent="0.25">
      <c r="A66" s="182"/>
      <c r="B66" s="183"/>
      <c r="C66" s="183"/>
      <c r="D66" s="183"/>
      <c r="E66" s="170"/>
      <c r="F66" s="171"/>
      <c r="G66" s="172"/>
      <c r="H66" s="173"/>
      <c r="I66" s="174"/>
      <c r="J66" s="175"/>
      <c r="K66" s="176"/>
      <c r="L66" s="177"/>
      <c r="M66" s="178"/>
      <c r="N66" s="174"/>
    </row>
    <row r="67" spans="1:14" x14ac:dyDescent="0.25">
      <c r="A67" s="182"/>
      <c r="B67" s="183"/>
      <c r="C67" s="183"/>
      <c r="D67" s="183"/>
      <c r="E67" s="170"/>
      <c r="F67" s="171"/>
      <c r="G67" s="172"/>
      <c r="H67" s="173"/>
      <c r="I67" s="174"/>
      <c r="J67" s="175"/>
      <c r="K67" s="176"/>
      <c r="L67" s="177"/>
      <c r="M67" s="178"/>
      <c r="N67" s="174"/>
    </row>
    <row r="68" spans="1:14" x14ac:dyDescent="0.25">
      <c r="A68" s="182"/>
      <c r="B68" s="183"/>
      <c r="C68" s="183"/>
      <c r="D68" s="183"/>
      <c r="E68" s="170"/>
      <c r="F68" s="171"/>
      <c r="G68" s="172"/>
      <c r="H68" s="173"/>
      <c r="I68" s="174"/>
      <c r="J68" s="175"/>
      <c r="K68" s="176"/>
      <c r="L68" s="177"/>
      <c r="M68" s="178"/>
      <c r="N68" s="174"/>
    </row>
    <row r="69" spans="1:14" x14ac:dyDescent="0.25">
      <c r="A69" s="182"/>
      <c r="B69" s="185"/>
      <c r="C69" s="185"/>
      <c r="D69" s="185"/>
      <c r="E69" s="170"/>
      <c r="F69" s="171"/>
      <c r="G69" s="172"/>
      <c r="H69" s="173"/>
      <c r="I69" s="174"/>
      <c r="J69" s="175"/>
      <c r="K69" s="176"/>
      <c r="L69" s="177"/>
      <c r="M69" s="178"/>
      <c r="N69" s="174"/>
    </row>
    <row r="70" spans="1:14" x14ac:dyDescent="0.25">
      <c r="A70" s="182"/>
      <c r="B70" s="185"/>
      <c r="C70" s="185"/>
      <c r="D70" s="185"/>
      <c r="E70" s="170"/>
      <c r="F70" s="171"/>
      <c r="G70" s="172"/>
      <c r="H70" s="173"/>
      <c r="I70" s="174"/>
      <c r="J70" s="175"/>
      <c r="K70" s="176"/>
      <c r="L70" s="177"/>
      <c r="M70" s="178"/>
      <c r="N70" s="174"/>
    </row>
    <row r="71" spans="1:14" x14ac:dyDescent="0.25">
      <c r="A71" s="182"/>
      <c r="B71" s="185"/>
      <c r="C71" s="185"/>
      <c r="D71" s="185"/>
      <c r="E71" s="170"/>
      <c r="F71" s="171"/>
      <c r="G71" s="172"/>
      <c r="H71" s="173"/>
      <c r="I71" s="174"/>
      <c r="J71" s="175"/>
      <c r="K71" s="176"/>
      <c r="L71" s="177"/>
      <c r="M71" s="178"/>
      <c r="N71" s="174"/>
    </row>
    <row r="72" spans="1:14" x14ac:dyDescent="0.25">
      <c r="A72" s="4"/>
      <c r="B72" s="190" t="s">
        <v>111</v>
      </c>
      <c r="C72" s="2"/>
      <c r="D72" s="2"/>
    </row>
    <row r="73" spans="1:14" x14ac:dyDescent="0.25">
      <c r="A73" s="4"/>
      <c r="B73" s="2"/>
      <c r="C73" s="2"/>
      <c r="D73" s="2"/>
    </row>
    <row r="74" spans="1:14" x14ac:dyDescent="0.25">
      <c r="A74" s="4"/>
      <c r="B74" s="2"/>
      <c r="C74" s="2"/>
      <c r="D74" s="2"/>
    </row>
    <row r="75" spans="1:14" x14ac:dyDescent="0.25">
      <c r="A75" s="4"/>
      <c r="B75" s="2"/>
      <c r="C75" s="2"/>
      <c r="D75" s="2"/>
    </row>
    <row r="76" spans="1:14" x14ac:dyDescent="0.25">
      <c r="A76" s="4"/>
      <c r="B76" s="2"/>
      <c r="C76" s="2"/>
      <c r="D76" s="2"/>
    </row>
    <row r="77" spans="1:14" x14ac:dyDescent="0.25">
      <c r="A77" s="4"/>
      <c r="B77" s="2"/>
      <c r="C77" s="2"/>
      <c r="D77" s="2"/>
    </row>
    <row r="78" spans="1:14" x14ac:dyDescent="0.25">
      <c r="A78" s="4"/>
      <c r="B78" s="2"/>
      <c r="C78" s="2"/>
      <c r="D78" s="2"/>
    </row>
    <row r="79" spans="1:14" x14ac:dyDescent="0.25">
      <c r="A79" s="4"/>
      <c r="B79" s="2"/>
      <c r="C79" s="2"/>
      <c r="D79" s="2"/>
    </row>
    <row r="80" spans="1:14" x14ac:dyDescent="0.25">
      <c r="A80" s="4"/>
      <c r="B80" s="2"/>
      <c r="C80" s="2"/>
      <c r="D80" s="2"/>
    </row>
    <row r="81" spans="1:4" x14ac:dyDescent="0.25">
      <c r="A81" s="4"/>
      <c r="B81" s="2"/>
      <c r="C81" s="2"/>
      <c r="D81" s="2"/>
    </row>
    <row r="82" spans="1:4" x14ac:dyDescent="0.25">
      <c r="A82" s="4"/>
      <c r="B82" s="2"/>
      <c r="C82" s="2"/>
      <c r="D82" s="2"/>
    </row>
    <row r="83" spans="1:4" x14ac:dyDescent="0.25">
      <c r="A83" s="4"/>
      <c r="B83" s="2"/>
      <c r="C83" s="2"/>
      <c r="D83" s="2"/>
    </row>
    <row r="84" spans="1:4" x14ac:dyDescent="0.25">
      <c r="A84" s="4"/>
      <c r="B84" s="2"/>
      <c r="C84" s="2"/>
      <c r="D84" s="2"/>
    </row>
    <row r="85" spans="1:4" x14ac:dyDescent="0.25">
      <c r="A85" s="4"/>
      <c r="B85" s="2"/>
      <c r="C85" s="2"/>
      <c r="D85" s="2"/>
    </row>
    <row r="86" spans="1:4" x14ac:dyDescent="0.25">
      <c r="A86" s="4"/>
      <c r="B86" s="2"/>
      <c r="C86" s="2"/>
      <c r="D86" s="2"/>
    </row>
    <row r="87" spans="1:4" x14ac:dyDescent="0.25">
      <c r="A87" s="4"/>
      <c r="B87" s="2"/>
      <c r="C87" s="2"/>
      <c r="D87" s="2"/>
    </row>
    <row r="88" spans="1:4" x14ac:dyDescent="0.25">
      <c r="A88" s="4"/>
      <c r="B88" s="2"/>
      <c r="C88" s="2"/>
      <c r="D88" s="2"/>
    </row>
    <row r="89" spans="1:4" x14ac:dyDescent="0.25">
      <c r="A89" s="4"/>
      <c r="B89" s="2"/>
      <c r="C89" s="2"/>
      <c r="D89" s="2"/>
    </row>
    <row r="90" spans="1:4" x14ac:dyDescent="0.25">
      <c r="A90" s="4"/>
      <c r="B90" s="2"/>
      <c r="C90" s="2"/>
      <c r="D90" s="2"/>
    </row>
    <row r="91" spans="1:4" x14ac:dyDescent="0.25">
      <c r="A91" s="4"/>
      <c r="B91" s="2"/>
      <c r="C91" s="2"/>
      <c r="D91" s="2"/>
    </row>
    <row r="92" spans="1:4" x14ac:dyDescent="0.25">
      <c r="A92" s="4"/>
      <c r="B92" s="2"/>
      <c r="C92" s="2"/>
      <c r="D92" s="2"/>
    </row>
    <row r="93" spans="1:4" x14ac:dyDescent="0.25">
      <c r="A93" s="4"/>
      <c r="B93" s="2"/>
      <c r="C93" s="2"/>
      <c r="D93" s="2"/>
    </row>
    <row r="94" spans="1:4" x14ac:dyDescent="0.25">
      <c r="A94" s="4"/>
      <c r="B94" s="2"/>
      <c r="C94" s="2"/>
      <c r="D94" s="2"/>
    </row>
    <row r="95" spans="1:4" x14ac:dyDescent="0.25">
      <c r="A95" s="4"/>
      <c r="B95" s="2"/>
      <c r="C95" s="2"/>
      <c r="D95" s="2"/>
    </row>
    <row r="96" spans="1:4" x14ac:dyDescent="0.25">
      <c r="A96" s="4"/>
      <c r="B96" s="2"/>
      <c r="C96" s="2"/>
      <c r="D96" s="2"/>
    </row>
    <row r="97" spans="1:4" x14ac:dyDescent="0.25">
      <c r="A97" s="4"/>
      <c r="B97" s="2"/>
      <c r="C97" s="2"/>
      <c r="D97" s="2"/>
    </row>
    <row r="98" spans="1:4" x14ac:dyDescent="0.25">
      <c r="A98" s="4"/>
      <c r="B98" s="2"/>
      <c r="C98" s="2"/>
      <c r="D98" s="2"/>
    </row>
    <row r="99" spans="1:4" x14ac:dyDescent="0.25">
      <c r="A99" s="4"/>
      <c r="B99" s="2"/>
      <c r="C99" s="2"/>
      <c r="D99" s="2"/>
    </row>
    <row r="100" spans="1:4" x14ac:dyDescent="0.25">
      <c r="A100" s="4"/>
      <c r="B100" s="2"/>
      <c r="C100" s="2"/>
      <c r="D100" s="2"/>
    </row>
    <row r="101" spans="1:4" x14ac:dyDescent="0.25">
      <c r="A101" s="4"/>
      <c r="B101" s="2"/>
      <c r="C101" s="2"/>
      <c r="D101" s="2"/>
    </row>
    <row r="102" spans="1:4" x14ac:dyDescent="0.25">
      <c r="A102" s="4"/>
      <c r="B102" s="2"/>
      <c r="C102" s="2"/>
      <c r="D102" s="2"/>
    </row>
    <row r="103" spans="1:4" x14ac:dyDescent="0.25">
      <c r="A103" s="4"/>
      <c r="B103" s="2"/>
      <c r="C103" s="2"/>
      <c r="D103" s="2"/>
    </row>
    <row r="104" spans="1:4" x14ac:dyDescent="0.25">
      <c r="A104" s="4"/>
      <c r="B104" s="2"/>
      <c r="C104" s="2"/>
      <c r="D104" s="2"/>
    </row>
    <row r="105" spans="1:4" x14ac:dyDescent="0.25">
      <c r="A105" s="4"/>
      <c r="B105" s="2"/>
      <c r="C105" s="2"/>
      <c r="D105" s="2"/>
    </row>
    <row r="106" spans="1:4" x14ac:dyDescent="0.25">
      <c r="A106" s="4"/>
      <c r="B106" s="2"/>
      <c r="C106" s="2"/>
      <c r="D106" s="2"/>
    </row>
    <row r="107" spans="1:4" x14ac:dyDescent="0.25">
      <c r="A107" s="4"/>
      <c r="B107" s="2"/>
      <c r="C107" s="2"/>
      <c r="D107" s="2"/>
    </row>
    <row r="108" spans="1:4" x14ac:dyDescent="0.25">
      <c r="A108" s="4"/>
      <c r="B108" s="2"/>
      <c r="C108" s="2"/>
      <c r="D108" s="2"/>
    </row>
    <row r="109" spans="1:4" x14ac:dyDescent="0.25">
      <c r="A109" s="4"/>
      <c r="B109" s="2"/>
      <c r="C109" s="2"/>
      <c r="D109" s="2"/>
    </row>
    <row r="110" spans="1:4" x14ac:dyDescent="0.25">
      <c r="A110" s="4"/>
      <c r="B110" s="2"/>
      <c r="C110" s="2"/>
      <c r="D110" s="2"/>
    </row>
    <row r="111" spans="1:4" x14ac:dyDescent="0.25">
      <c r="A111" s="4"/>
      <c r="B111" s="2"/>
      <c r="C111" s="2"/>
      <c r="D111" s="2"/>
    </row>
    <row r="112" spans="1:4" x14ac:dyDescent="0.25">
      <c r="A112" s="4"/>
      <c r="B112" s="2"/>
      <c r="C112" s="2"/>
      <c r="D112" s="2"/>
    </row>
    <row r="113" spans="1:4" x14ac:dyDescent="0.25">
      <c r="A113" s="4"/>
      <c r="B113" s="2"/>
      <c r="C113" s="2"/>
      <c r="D113" s="2"/>
    </row>
    <row r="114" spans="1:4" x14ac:dyDescent="0.25">
      <c r="A114" s="4"/>
      <c r="B114" s="2"/>
      <c r="C114" s="2"/>
      <c r="D114" s="2"/>
    </row>
    <row r="115" spans="1:4" x14ac:dyDescent="0.25">
      <c r="A115" s="4"/>
      <c r="B115" s="2"/>
      <c r="C115" s="2"/>
      <c r="D115" s="2"/>
    </row>
    <row r="116" spans="1:4" x14ac:dyDescent="0.25">
      <c r="A116" s="4"/>
      <c r="B116" s="2"/>
      <c r="C116" s="2"/>
      <c r="D116" s="2"/>
    </row>
    <row r="117" spans="1:4" x14ac:dyDescent="0.25">
      <c r="A117" s="4"/>
      <c r="B117" s="2"/>
      <c r="C117" s="2"/>
      <c r="D117" s="2"/>
    </row>
    <row r="118" spans="1:4" x14ac:dyDescent="0.25">
      <c r="A118" s="4"/>
      <c r="B118" s="2"/>
      <c r="C118" s="2"/>
      <c r="D118" s="2"/>
    </row>
  </sheetData>
  <sheetProtection algorithmName="SHA-512" hashValue="lIQD/EwSu6HekyL6lg8OJLNXAC0N361b3wvM4Woh6EGtI/cD0abu5krdnFc/jGLiXBcw6IZan1qXGgGIOUY/nw==" saltValue="MR3achbDTkTsK7QMOTZlgQ==" spinCount="100000" sheet="1" objects="1" scenarios="1" selectLockedCells="1"/>
  <mergeCells count="50">
    <mergeCell ref="B46:D46"/>
    <mergeCell ref="B60:D60"/>
    <mergeCell ref="B51:D51"/>
    <mergeCell ref="C52:D52"/>
    <mergeCell ref="C53:D53"/>
    <mergeCell ref="C54:D54"/>
    <mergeCell ref="C47:D47"/>
    <mergeCell ref="C40:D40"/>
    <mergeCell ref="C49:D49"/>
    <mergeCell ref="A2:E2"/>
    <mergeCell ref="C48:D48"/>
    <mergeCell ref="B59:D59"/>
    <mergeCell ref="C55:D55"/>
    <mergeCell ref="B56:D56"/>
    <mergeCell ref="C57:D57"/>
    <mergeCell ref="C58:D58"/>
    <mergeCell ref="B19:D19"/>
    <mergeCell ref="C20:D20"/>
    <mergeCell ref="C50:D50"/>
    <mergeCell ref="C25:D25"/>
    <mergeCell ref="C26:C27"/>
    <mergeCell ref="C28:D28"/>
    <mergeCell ref="C31:D31"/>
    <mergeCell ref="B34:D34"/>
    <mergeCell ref="C7:D7"/>
    <mergeCell ref="C8:D8"/>
    <mergeCell ref="B9:D9"/>
    <mergeCell ref="C10:D10"/>
    <mergeCell ref="B16:D16"/>
    <mergeCell ref="A18:D18"/>
    <mergeCell ref="B3:D3"/>
    <mergeCell ref="B4:D4"/>
    <mergeCell ref="C5:D5"/>
    <mergeCell ref="C6:D6"/>
    <mergeCell ref="B15:D15"/>
    <mergeCell ref="B14:D14"/>
    <mergeCell ref="B12:D12"/>
    <mergeCell ref="B13:D13"/>
    <mergeCell ref="F14:G14"/>
    <mergeCell ref="F15:G15"/>
    <mergeCell ref="F16:G16"/>
    <mergeCell ref="F3:G3"/>
    <mergeCell ref="F10:G10"/>
    <mergeCell ref="F11:G11"/>
    <mergeCell ref="F12:G12"/>
    <mergeCell ref="F13:G13"/>
    <mergeCell ref="F5:G5"/>
    <mergeCell ref="F6:G6"/>
    <mergeCell ref="F7:G7"/>
    <mergeCell ref="F8:G8"/>
  </mergeCells>
  <conditionalFormatting sqref="A1 L2 L9:L1048576">
    <cfRule type="cellIs" dxfId="1" priority="36" operator="equal">
      <formula>"Threshold Breached"</formula>
    </cfRule>
  </conditionalFormatting>
  <conditionalFormatting sqref="E3:E16 E21:E24 E26:E27 E29:E30 E32:E33 E36:E39 E41:E45 E52:E55 E57:E60 E47:E50">
    <cfRule type="cellIs" priority="35" operator="equal">
      <formula>"1 OR 2 OR 3"</formula>
    </cfRule>
  </conditionalFormatting>
  <conditionalFormatting sqref="E3:E16 E21:E24 E26:E27 E29:E30 E32:E33 E36:E39 E41:E45 E52:E55 E57:E60 E47:E50">
    <cfRule type="colorScale" priority="34">
      <colorScale>
        <cfvo type="num" val="1"/>
        <cfvo type="num" val="5"/>
        <cfvo type="num" val="9"/>
        <color rgb="FFFF0000"/>
        <color rgb="FFFFC000"/>
        <color rgb="FF00B050"/>
      </colorScale>
    </cfRule>
  </conditionalFormatting>
  <conditionalFormatting sqref="F10:F16 F3 F5:F8">
    <cfRule type="cellIs" dxfId="0" priority="13" operator="notEqual">
      <formula>"All Thresholds OK"</formula>
    </cfRule>
  </conditionalFormatting>
  <dataValidations count="1">
    <dataValidation type="whole" showInputMessage="1" showErrorMessage="1" sqref="E21:E60">
      <formula1>1</formula1>
      <formula2>9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TPL scoring</vt:lpstr>
      <vt:lpstr>'TPL scoring'!Attractive_C2</vt:lpstr>
      <vt:lpstr>'TPL scoring'!Available</vt:lpstr>
      <vt:lpstr>'TPL scoring'!Beneficial_C4</vt:lpstr>
      <vt:lpstr>'TPL scoring'!CAPEX</vt:lpstr>
      <vt:lpstr>'TPL scoring'!CostEffectiveness</vt:lpstr>
      <vt:lpstr>'TPL scoring'!Generate</vt:lpstr>
      <vt:lpstr>'TPL scoring'!Global_C7</vt:lpstr>
      <vt:lpstr>'TPL scoring'!Grid_C3</vt:lpstr>
      <vt:lpstr>'TPL scoring'!Market_C1</vt:lpstr>
      <vt:lpstr>'TPL scoring'!OPEX</vt:lpstr>
      <vt:lpstr>'TPL scoring'!Permit_C5</vt:lpstr>
      <vt:lpstr>'TPL scoring'!Safety_C6</vt:lpstr>
    </vt:vector>
  </TitlesOfParts>
  <Company>Wave Venture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Technology Performance Level</dc:title>
  <dc:subject>Technology Performance Level</dc:subject>
  <dc:creator>Ronan Costello</dc:creator>
  <cp:keywords>Wave Energy, TPL</cp:keywords>
  <dc:description>www.wave-venture.com
TPLv2 Assessment Tool</dc:description>
  <cp:lastModifiedBy>Roberts, Jesse D</cp:lastModifiedBy>
  <cp:lastPrinted>2016-04-13T19:46:27Z</cp:lastPrinted>
  <dcterms:created xsi:type="dcterms:W3CDTF">2016-02-17T14:35:24Z</dcterms:created>
  <dcterms:modified xsi:type="dcterms:W3CDTF">2017-04-26T22:02:56Z</dcterms:modified>
  <cp:category>Wave Energy</cp:category>
</cp:coreProperties>
</file>